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showInkAnnotation="0" codeName="ThisWorkbook"/>
  <mc:AlternateContent xmlns:mc="http://schemas.openxmlformats.org/markup-compatibility/2006">
    <mc:Choice Requires="x15">
      <x15ac:absPath xmlns:x15ac="http://schemas.microsoft.com/office/spreadsheetml/2010/11/ac" url="https://studentutsedu-my.sharepoint.com/personal/melinda_blake_uts_edu_au/Documents/Documents/Personal/FLL 2025-2026/Judge Advisor Training/"/>
    </mc:Choice>
  </mc:AlternateContent>
  <xr:revisionPtr revIDLastSave="37" documentId="13_ncr:1_{7C8EE71E-8B93-3F4C-8E67-71DDC39171E8}" xr6:coauthVersionLast="47" xr6:coauthVersionMax="47" xr10:uidLastSave="{AD32EEA6-1B15-45F8-9251-15FECD0AA0AC}"/>
  <bookViews>
    <workbookView xWindow="-110" yWindow="-110" windowWidth="19420" windowHeight="10300" tabRatio="728" firstSheet="5" activeTab="9" xr2:uid="{00000000-000D-0000-FFFF-FFFF00000000}"/>
  </bookViews>
  <sheets>
    <sheet name="OJS Instructions" sheetId="12" r:id="rId1"/>
    <sheet name="Judging" sheetId="16" r:id="rId2"/>
    <sheet name="Team and Program Information" sheetId="7" r:id="rId3"/>
    <sheet name="Results and Rankings" sheetId="1" r:id="rId4"/>
    <sheet name="Innovation Project Input" sheetId="6" r:id="rId5"/>
    <sheet name="Robot Design Input" sheetId="4" r:id="rId6"/>
    <sheet name="Robot Game Scores" sheetId="9" r:id="rId7"/>
    <sheet name="Core Values Input" sheetId="5" r:id="rId8"/>
    <sheet name="Script Prep" sheetId="14" r:id="rId9"/>
    <sheet name="Closing Script" sheetId="15" r:id="rId10"/>
    <sheet name="GP Scores" sheetId="11" state="hidden" r:id="rId11"/>
    <sheet name="Area Deliberations" sheetId="10" state="hidden" r:id="rId12"/>
  </sheets>
  <definedNames>
    <definedName name="ADVANCING">'Script Prep'!$Q$25:$Q$40</definedName>
    <definedName name="AWARD_BREAKTHROUGH_1">'Script Prep'!$L$28</definedName>
    <definedName name="AWARD_BREAKTHROUGH_2">'Script Prep'!$L$27</definedName>
    <definedName name="AWARD_BREAKTHROUGH_3">'Script Prep'!$L$26</definedName>
    <definedName name="AWARD_BREAKTHROUGH_4">'Script Prep'!$L$25</definedName>
    <definedName name="AWARD_CHAMPIONS_1">'Script Prep'!$R$49</definedName>
    <definedName name="AWARD_CHAMPIONS_1_ADV_TO">'Script Prep'!$W$49</definedName>
    <definedName name="AWARD_CHAMPIONS_2">'Script Prep'!$R$48</definedName>
    <definedName name="AWARD_CHAMPIONS_2_ADV_TO">'Script Prep'!$W$48</definedName>
    <definedName name="AWARD_CHAMPIONS_3">'Script Prep'!$R$47</definedName>
    <definedName name="AWARD_CHAMPIONS_3_ADV_TO">'Script Prep'!$W$47</definedName>
    <definedName name="AWARD_CHAMPIONS_4">'Script Prep'!$R$46</definedName>
    <definedName name="AWARD_CHAMPIONS_4_ADV_TO">'Script Prep'!$W$46</definedName>
    <definedName name="AWARD_COACHMENTOR_NAME">'Script Prep'!$K$9</definedName>
    <definedName name="AWARD_COACHMENTOR_TEAMNUMBER">'Script Prep'!$K$10</definedName>
    <definedName name="AWARD_COREVALUES_1">'Script Prep'!$S$21</definedName>
    <definedName name="AWARD_COREVALUES_2">'Script Prep'!$S$20</definedName>
    <definedName name="AWARD_COREVALUES_3">'Script Prep'!$S$19</definedName>
    <definedName name="AWARD_COREVALUES_4">'Script Prep'!$S$18</definedName>
    <definedName name="AWARD_ENGINEERING_1">'Script Prep'!$L$33</definedName>
    <definedName name="AWARD_ENGINEERING_2">'Script Prep'!$L$32</definedName>
    <definedName name="AWARD_ENGINEERING_3">'Script Prep'!$L$31</definedName>
    <definedName name="AWARD_ENGINEERING_4">'Script Prep'!$L$30</definedName>
    <definedName name="AWARD_INNOVATIONPROJECT_1">'Script Prep'!$S$14</definedName>
    <definedName name="AWARD_INNOVATIONPROJECT_2">'Script Prep'!$S$13</definedName>
    <definedName name="AWARD_INNOVATIONPROJECT_3">'Script Prep'!$S$12</definedName>
    <definedName name="AWARD_INNOVATIONPROJECT_4">'Script Prep'!$S$11</definedName>
    <definedName name="AWARD_MOTIVATE_1">'Script Prep'!$L$18</definedName>
    <definedName name="AWARD_MOTIVATE_2">'Script Prep'!$L$17</definedName>
    <definedName name="AWARD_MOTIVATE_3">'Script Prep'!$L$16</definedName>
    <definedName name="AWARD_MOTIVATE_4">'Script Prep'!$L$15</definedName>
    <definedName name="AWARD_PEER_1">'Script Prep'!$K$42</definedName>
    <definedName name="AWARD_PEER_2">'Script Prep'!$K$40</definedName>
    <definedName name="AWARD_PEER_3">'Script Prep'!$K$38</definedName>
    <definedName name="AWARD_RISING_1">'Script Prep'!$L$23</definedName>
    <definedName name="AWARD_RISING_2">'Script Prep'!$L$22</definedName>
    <definedName name="AWARD_RISING_3">'Script Prep'!$L$21</definedName>
    <definedName name="AWARD_RISING_4">'Script Prep'!$L$20</definedName>
    <definedName name="AWARD_ROBOTDESIGN_1">'Script Prep'!$S$7</definedName>
    <definedName name="AWARD_ROBOTDESIGN_2">'Script Prep'!$S$6</definedName>
    <definedName name="AWARD_ROBOTDESIGN_3">'Script Prep'!$S$5</definedName>
    <definedName name="AWARD_ROBOTDESIGN_4">'Script Prep'!$S$4</definedName>
    <definedName name="AWARD_ROBOTPERFORMANCE_1">'Script Prep'!$L$49</definedName>
    <definedName name="AWARD_ROBOTPERFORMANCE_1_SCORE">'Script Prep'!$P$49</definedName>
    <definedName name="AWARD_ROBOTPERFORMANCE_2">'Script Prep'!$L$48</definedName>
    <definedName name="AWARD_ROBOTPERFORMANCE_2_SCORE">'Script Prep'!$P$48</definedName>
    <definedName name="AWARD_ROBOTPERFORMANCE_3">'Script Prep'!$L$47</definedName>
    <definedName name="AWARD_ROBOTPERFORMANCE_3_SCORE">'Script Prep'!$P$47</definedName>
    <definedName name="AWARD_ROBOTPERFORMANCE_4">'Script Prep'!$L$46</definedName>
    <definedName name="AWARD_ROBOTPERFORMANCE_4_SCORE">'Script Prep'!$P$46</definedName>
    <definedName name="AWARD_VOLUNTEER_NAME">'Script Prep'!$K$4</definedName>
    <definedName name="DynamicTeams">OFFSET('Results and Rankings'!$A$3,0,0,COUNTA('Results and Rankings'!$A$3:$A$1048576),16)</definedName>
    <definedName name="GPScores">'GP Scores'!$A:$C</definedName>
    <definedName name="NumberOfLanes">'Team and Program Information'!$A$17</definedName>
    <definedName name="NumberofTeamAdvancing">'Team and Program Information'!$A$8</definedName>
    <definedName name="NumberOfTeams">'Team and Program Information'!$A$5</definedName>
    <definedName name="NumberofTeamsAdvancing">'Team and Program Information'!$A$8</definedName>
    <definedName name="_xlnm.Print_Area" localSheetId="9">'Closing Script'!$A$1:$EF$63</definedName>
    <definedName name="_xlnm.Print_Area" localSheetId="7">'Core Values Input'!$A:$Y</definedName>
    <definedName name="_xlnm.Print_Area" localSheetId="3">'Results and Rankings'!$A:$AC</definedName>
    <definedName name="_xlnm.Print_Area" localSheetId="8">'Script Prep'!$A$1:$X$51</definedName>
    <definedName name="_xlnm.Print_Titles" localSheetId="3">'Results and Rankings'!$1:$1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8" i="14" l="1" a="1"/>
  <c r="R48" i="14" s="1"/>
  <c r="S48" i="14" s="1"/>
  <c r="B4" i="5"/>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3" i="5"/>
  <c r="B2" i="5"/>
  <c r="H4" i="9"/>
  <c r="I4" i="9"/>
  <c r="H5" i="9"/>
  <c r="I5" i="9" s="1"/>
  <c r="H6" i="9"/>
  <c r="I6" i="9" s="1"/>
  <c r="J6" i="9" s="1"/>
  <c r="H7" i="9"/>
  <c r="I7" i="9" s="1"/>
  <c r="H8" i="9"/>
  <c r="I8" i="9" s="1"/>
  <c r="J8" i="9" s="1"/>
  <c r="H9" i="9"/>
  <c r="I9" i="9" s="1"/>
  <c r="H10" i="9"/>
  <c r="I10" i="9" s="1"/>
  <c r="J10" i="9" s="1"/>
  <c r="H11" i="9"/>
  <c r="I11" i="9" s="1"/>
  <c r="H12" i="9"/>
  <c r="I12" i="9"/>
  <c r="J12" i="9" s="1"/>
  <c r="H13" i="9"/>
  <c r="I13" i="9" s="1"/>
  <c r="H14" i="9"/>
  <c r="I14" i="9" s="1"/>
  <c r="J14" i="9" s="1"/>
  <c r="H15" i="9"/>
  <c r="I15" i="9" s="1"/>
  <c r="H16" i="9"/>
  <c r="I16" i="9" s="1"/>
  <c r="J16" i="9" s="1"/>
  <c r="H17" i="9"/>
  <c r="I17" i="9" s="1"/>
  <c r="H18" i="9"/>
  <c r="I18" i="9" s="1"/>
  <c r="J18" i="9" s="1"/>
  <c r="H19" i="9"/>
  <c r="I19" i="9" s="1"/>
  <c r="H20" i="9"/>
  <c r="I20" i="9"/>
  <c r="J20" i="9" s="1"/>
  <c r="H21" i="9"/>
  <c r="I21" i="9" s="1"/>
  <c r="H22" i="9"/>
  <c r="I22" i="9" s="1"/>
  <c r="J22" i="9" s="1"/>
  <c r="H23" i="9"/>
  <c r="I23" i="9" s="1"/>
  <c r="H24" i="9"/>
  <c r="I24" i="9" s="1"/>
  <c r="J24" i="9" s="1"/>
  <c r="H25" i="9"/>
  <c r="I25" i="9" s="1"/>
  <c r="H26" i="9"/>
  <c r="I26" i="9" s="1"/>
  <c r="J26" i="9" s="1"/>
  <c r="H27" i="9"/>
  <c r="I27" i="9" s="1"/>
  <c r="H28" i="9"/>
  <c r="I28" i="9"/>
  <c r="J28" i="9" s="1"/>
  <c r="H29" i="9"/>
  <c r="I29" i="9" s="1"/>
  <c r="H30" i="9"/>
  <c r="I30" i="9" s="1"/>
  <c r="J30" i="9" s="1"/>
  <c r="H31" i="9"/>
  <c r="I31" i="9" s="1"/>
  <c r="H32" i="9"/>
  <c r="I32" i="9" s="1"/>
  <c r="J32" i="9" s="1"/>
  <c r="H33" i="9"/>
  <c r="I33" i="9" s="1"/>
  <c r="H34" i="9"/>
  <c r="I34" i="9" s="1"/>
  <c r="J34" i="9" s="1"/>
  <c r="H35" i="9"/>
  <c r="I35" i="9" s="1"/>
  <c r="H36" i="9"/>
  <c r="I36" i="9"/>
  <c r="J36" i="9" s="1"/>
  <c r="H37" i="9"/>
  <c r="I37" i="9" s="1"/>
  <c r="H38" i="9"/>
  <c r="I38" i="9" s="1"/>
  <c r="J38" i="9" s="1"/>
  <c r="H39" i="9"/>
  <c r="I39" i="9" s="1"/>
  <c r="H40" i="9"/>
  <c r="I40" i="9" s="1"/>
  <c r="J40" i="9" s="1"/>
  <c r="H41" i="9"/>
  <c r="I41" i="9" s="1"/>
  <c r="H42" i="9"/>
  <c r="I42" i="9" s="1"/>
  <c r="J42" i="9" s="1"/>
  <c r="H43" i="9"/>
  <c r="I43" i="9" s="1"/>
  <c r="H44" i="9"/>
  <c r="I44" i="9"/>
  <c r="J44" i="9" s="1"/>
  <c r="H45" i="9"/>
  <c r="I45" i="9" s="1"/>
  <c r="H46" i="9"/>
  <c r="I46" i="9" s="1"/>
  <c r="J46" i="9" s="1"/>
  <c r="H47" i="9"/>
  <c r="I47" i="9" s="1"/>
  <c r="H48" i="9"/>
  <c r="I48" i="9" s="1"/>
  <c r="J48" i="9" s="1"/>
  <c r="H49" i="9"/>
  <c r="I49" i="9" s="1"/>
  <c r="H50" i="9"/>
  <c r="I50" i="9" s="1"/>
  <c r="J50" i="9" s="1"/>
  <c r="H51" i="9"/>
  <c r="I51" i="9" s="1"/>
  <c r="H52" i="9"/>
  <c r="I52" i="9"/>
  <c r="J52" i="9" s="1"/>
  <c r="H53" i="9"/>
  <c r="I53" i="9" s="1"/>
  <c r="H54" i="9"/>
  <c r="I54" i="9" s="1"/>
  <c r="J54" i="9" s="1"/>
  <c r="H55" i="9"/>
  <c r="I55" i="9" s="1"/>
  <c r="H56" i="9"/>
  <c r="I56" i="9" s="1"/>
  <c r="H57" i="9"/>
  <c r="I57" i="9" s="1"/>
  <c r="H58" i="9"/>
  <c r="I58" i="9" s="1"/>
  <c r="J58" i="9" s="1"/>
  <c r="H3" i="9"/>
  <c r="H2" i="9"/>
  <c r="B4" i="4"/>
  <c r="B5" i="4"/>
  <c r="B6"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3" i="4"/>
  <c r="B2" i="4"/>
  <c r="B4" i="6"/>
  <c r="B5" i="6"/>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3" i="6"/>
  <c r="B2" i="6"/>
  <c r="Q3" i="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R3" i="1"/>
  <c r="R4" i="1"/>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S3" i="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DT36" i="15"/>
  <c r="DT18" i="15"/>
  <c r="DL47" i="15"/>
  <c r="DL29" i="15"/>
  <c r="BV48" i="15"/>
  <c r="BW48" i="15" s="1"/>
  <c r="BV38" i="15"/>
  <c r="BW38" i="15" s="1"/>
  <c r="BV28" i="15"/>
  <c r="BW28" i="15" s="1"/>
  <c r="BV18" i="15"/>
  <c r="BN18" i="15"/>
  <c r="BO18" i="15" s="1"/>
  <c r="L42" i="14"/>
  <c r="L40" i="14"/>
  <c r="L38" i="14"/>
  <c r="BN38" i="15"/>
  <c r="BO38" i="15" s="1"/>
  <c r="BN28" i="15"/>
  <c r="BO28" i="15" s="1"/>
  <c r="Z19" i="15"/>
  <c r="Z2" i="15" s="1"/>
  <c r="AA49" i="15"/>
  <c r="AB49" i="15" s="1"/>
  <c r="Z47" i="15"/>
  <c r="Z30" i="15" s="1"/>
  <c r="DF24" i="15"/>
  <c r="DF25" i="15"/>
  <c r="DF26" i="15"/>
  <c r="DF27" i="15"/>
  <c r="DF28" i="15"/>
  <c r="DF29" i="15"/>
  <c r="DF30" i="15"/>
  <c r="DF31" i="15"/>
  <c r="DF32" i="15"/>
  <c r="DF33" i="15"/>
  <c r="DF34" i="15"/>
  <c r="DF35" i="15"/>
  <c r="DF36" i="15"/>
  <c r="DF37" i="15"/>
  <c r="DF38" i="15"/>
  <c r="DF23" i="15"/>
  <c r="DB24" i="15"/>
  <c r="DB25" i="15"/>
  <c r="DC25" i="15" s="1"/>
  <c r="DB26" i="15"/>
  <c r="DC26" i="15" s="1"/>
  <c r="DB27" i="15"/>
  <c r="DC27" i="15" s="1"/>
  <c r="DB28" i="15"/>
  <c r="DC28" i="15" s="1"/>
  <c r="DB29" i="15"/>
  <c r="DB30" i="15"/>
  <c r="DC30" i="15" s="1"/>
  <c r="DB31" i="15"/>
  <c r="DC31" i="15" s="1"/>
  <c r="DB32" i="15"/>
  <c r="DC32" i="15" s="1"/>
  <c r="DB33" i="15"/>
  <c r="DC33" i="15" s="1"/>
  <c r="DB34" i="15"/>
  <c r="DC34" i="15" s="1"/>
  <c r="DB35" i="15"/>
  <c r="DC35" i="15" s="1"/>
  <c r="DB36" i="15"/>
  <c r="DC36" i="15" s="1"/>
  <c r="DB37" i="15"/>
  <c r="DC37" i="15" s="1"/>
  <c r="DB38" i="15"/>
  <c r="DC38" i="15" s="1"/>
  <c r="DB23" i="15"/>
  <c r="DC23" i="15" s="1"/>
  <c r="DC29" i="15"/>
  <c r="L10" i="14"/>
  <c r="R30" i="14"/>
  <c r="R40" i="14"/>
  <c r="R39" i="14"/>
  <c r="R38" i="14"/>
  <c r="R37" i="14"/>
  <c r="R36" i="14"/>
  <c r="R35" i="14"/>
  <c r="R34" i="14"/>
  <c r="R33" i="14"/>
  <c r="R32" i="14"/>
  <c r="R31" i="14"/>
  <c r="R29" i="14"/>
  <c r="R28" i="14"/>
  <c r="R27" i="14"/>
  <c r="R26" i="14"/>
  <c r="R25" i="14"/>
  <c r="R49" i="14" a="1"/>
  <c r="R49" i="14" s="1"/>
  <c r="S49" i="14" s="1"/>
  <c r="R47" i="14" a="1"/>
  <c r="R47" i="14" s="1"/>
  <c r="S47" i="14" s="1"/>
  <c r="R46" i="14" a="1"/>
  <c r="R46" i="14" s="1"/>
  <c r="S46" i="14" s="1"/>
  <c r="S21" i="14" a="1"/>
  <c r="S21" i="14" s="1"/>
  <c r="T21" i="14" s="1"/>
  <c r="S20" i="14" a="1"/>
  <c r="S20" i="14" s="1"/>
  <c r="T20" i="14" s="1"/>
  <c r="S19" i="14" a="1"/>
  <c r="S19" i="14" s="1"/>
  <c r="T19" i="14" s="1"/>
  <c r="S18" i="14" a="1"/>
  <c r="S18" i="14" s="1"/>
  <c r="T18" i="14" s="1"/>
  <c r="S14" i="14" a="1"/>
  <c r="S14" i="14" s="1"/>
  <c r="T14" i="14" s="1"/>
  <c r="S13" i="14" a="1"/>
  <c r="S13" i="14" s="1"/>
  <c r="T13" i="14" s="1"/>
  <c r="S12" i="14" a="1"/>
  <c r="S12" i="14" s="1"/>
  <c r="T12" i="14" s="1"/>
  <c r="S11" i="14" a="1"/>
  <c r="S11" i="14" s="1"/>
  <c r="T11" i="14" s="1"/>
  <c r="S4" i="14" a="1"/>
  <c r="S4" i="14" s="1"/>
  <c r="T4" i="14" s="1"/>
  <c r="S5" i="14" a="1"/>
  <c r="S5" i="14" s="1"/>
  <c r="T5" i="14" s="1"/>
  <c r="S6" i="14" a="1"/>
  <c r="S6" i="14" s="1"/>
  <c r="T6" i="14" s="1"/>
  <c r="S7" i="14" a="1"/>
  <c r="S7" i="14" s="1"/>
  <c r="T7" i="14" s="1"/>
  <c r="P46" i="14"/>
  <c r="BY14" i="15" s="1"/>
  <c r="P47" i="14"/>
  <c r="BY24" i="15" s="1"/>
  <c r="P48" i="14"/>
  <c r="BY34" i="15" s="1"/>
  <c r="P49" i="14"/>
  <c r="BY44" i="15" s="1"/>
  <c r="L33" i="14" a="1"/>
  <c r="L33" i="14" s="1"/>
  <c r="M33" i="14" s="1"/>
  <c r="L32" i="14" a="1"/>
  <c r="L32" i="14" s="1"/>
  <c r="M32" i="14" s="1"/>
  <c r="L31" i="14" a="1"/>
  <c r="L31" i="14" s="1"/>
  <c r="M31" i="14" s="1"/>
  <c r="L30" i="14" a="1"/>
  <c r="L30" i="14" s="1"/>
  <c r="M30" i="14" s="1"/>
  <c r="L28" i="14" a="1"/>
  <c r="L28" i="14" s="1"/>
  <c r="M28" i="14" s="1"/>
  <c r="L27" i="14" a="1"/>
  <c r="L27" i="14" s="1"/>
  <c r="M27" i="14" s="1"/>
  <c r="L26" i="14" a="1"/>
  <c r="L26" i="14" s="1"/>
  <c r="M26" i="14" s="1"/>
  <c r="L25" i="14" a="1"/>
  <c r="L25" i="14" s="1"/>
  <c r="M25" i="14" s="1"/>
  <c r="L23" i="14" a="1"/>
  <c r="L23" i="14" s="1"/>
  <c r="M23" i="14" s="1"/>
  <c r="L22" i="14" a="1"/>
  <c r="L22" i="14" s="1"/>
  <c r="M22" i="14" s="1"/>
  <c r="L21" i="14" a="1"/>
  <c r="L21" i="14" s="1"/>
  <c r="M21" i="14" s="1"/>
  <c r="L20" i="14" a="1"/>
  <c r="L20" i="14" s="1"/>
  <c r="M20" i="14" s="1"/>
  <c r="L18" i="14" a="1"/>
  <c r="L18" i="14" s="1"/>
  <c r="M18" i="14" s="1"/>
  <c r="L17" i="14" a="1"/>
  <c r="L17" i="14" s="1"/>
  <c r="M17" i="14" s="1"/>
  <c r="L16" i="14" a="1"/>
  <c r="L16" i="14" s="1"/>
  <c r="M16" i="14" s="1"/>
  <c r="M49" i="14"/>
  <c r="M48" i="14"/>
  <c r="M47" i="14"/>
  <c r="M46" i="14"/>
  <c r="L15" i="14" a="1"/>
  <c r="L15" i="14" s="1"/>
  <c r="AH18" i="15" s="1"/>
  <c r="AI18" i="15" s="1"/>
  <c r="J4" i="9" l="1"/>
  <c r="J56" i="9"/>
  <c r="K56" i="9" s="1"/>
  <c r="L56" i="9" s="1"/>
  <c r="M56" i="9" s="1"/>
  <c r="K54" i="9"/>
  <c r="L54" i="9" s="1"/>
  <c r="L28" i="9"/>
  <c r="L57" i="9"/>
  <c r="L39" i="9"/>
  <c r="K57" i="9"/>
  <c r="K49" i="9"/>
  <c r="L49" i="9" s="1"/>
  <c r="K45" i="9"/>
  <c r="K39" i="9"/>
  <c r="K25" i="9"/>
  <c r="L25" i="9" s="1"/>
  <c r="M25" i="9" s="1"/>
  <c r="K21" i="9"/>
  <c r="J57" i="9"/>
  <c r="J55" i="9"/>
  <c r="J53" i="9"/>
  <c r="K53" i="9" s="1"/>
  <c r="J51" i="9"/>
  <c r="J49" i="9"/>
  <c r="J47" i="9"/>
  <c r="K47" i="9" s="1"/>
  <c r="J45" i="9"/>
  <c r="J43" i="9"/>
  <c r="J41" i="9"/>
  <c r="K41" i="9" s="1"/>
  <c r="J39" i="9"/>
  <c r="J37" i="9"/>
  <c r="J35" i="9"/>
  <c r="K35" i="9" s="1"/>
  <c r="J33" i="9"/>
  <c r="J31" i="9"/>
  <c r="J29" i="9"/>
  <c r="J27" i="9"/>
  <c r="J25" i="9"/>
  <c r="J23" i="9"/>
  <c r="J21" i="9"/>
  <c r="J19" i="9"/>
  <c r="K19" i="9" s="1"/>
  <c r="J17" i="9"/>
  <c r="K17" i="9" s="1"/>
  <c r="J15" i="9"/>
  <c r="K15" i="9" s="1"/>
  <c r="L15" i="9" s="1"/>
  <c r="M15" i="9" s="1"/>
  <c r="J13" i="9"/>
  <c r="K13" i="9" s="1"/>
  <c r="L13" i="9" s="1"/>
  <c r="J11" i="9"/>
  <c r="J9" i="9"/>
  <c r="J7" i="9"/>
  <c r="J5" i="9"/>
  <c r="K58" i="9"/>
  <c r="L58" i="9" s="1"/>
  <c r="K52" i="9"/>
  <c r="L52" i="9" s="1"/>
  <c r="K50" i="9"/>
  <c r="L50" i="9" s="1"/>
  <c r="K48" i="9"/>
  <c r="L48" i="9" s="1"/>
  <c r="M48" i="9" s="1"/>
  <c r="K46" i="9"/>
  <c r="L46" i="9" s="1"/>
  <c r="M46" i="9" s="1"/>
  <c r="K44" i="9"/>
  <c r="L44" i="9" s="1"/>
  <c r="K42" i="9"/>
  <c r="L42" i="9" s="1"/>
  <c r="M42" i="9" s="1"/>
  <c r="K40" i="9"/>
  <c r="L40" i="9" s="1"/>
  <c r="K38" i="9"/>
  <c r="L38" i="9" s="1"/>
  <c r="M38" i="9" s="1"/>
  <c r="K36" i="9"/>
  <c r="L36" i="9" s="1"/>
  <c r="M36" i="9" s="1"/>
  <c r="K34" i="9"/>
  <c r="L34" i="9" s="1"/>
  <c r="K32" i="9"/>
  <c r="L32" i="9" s="1"/>
  <c r="K30" i="9"/>
  <c r="L30" i="9" s="1"/>
  <c r="K28" i="9"/>
  <c r="K26" i="9"/>
  <c r="L26" i="9" s="1"/>
  <c r="K24" i="9"/>
  <c r="L24" i="9" s="1"/>
  <c r="K22" i="9"/>
  <c r="L22" i="9" s="1"/>
  <c r="M22" i="9" s="1"/>
  <c r="K20" i="9"/>
  <c r="L20" i="9" s="1"/>
  <c r="K18" i="9"/>
  <c r="K16" i="9"/>
  <c r="K14" i="9"/>
  <c r="L14" i="9" s="1"/>
  <c r="M14" i="9" s="1"/>
  <c r="K12" i="9"/>
  <c r="L12" i="9" s="1"/>
  <c r="K10" i="9"/>
  <c r="K8" i="9"/>
  <c r="L8" i="9" s="1"/>
  <c r="K6" i="9"/>
  <c r="L6" i="9" s="1"/>
  <c r="K4" i="9"/>
  <c r="L4" i="9" s="1"/>
  <c r="L10" i="9"/>
  <c r="I2" i="9"/>
  <c r="J2" i="9" s="1"/>
  <c r="I3" i="9"/>
  <c r="J3" i="9" s="1"/>
  <c r="DJ27" i="15"/>
  <c r="DK27" i="15" s="1"/>
  <c r="DJ45" i="15"/>
  <c r="DK45" i="15" s="1"/>
  <c r="DR16" i="15"/>
  <c r="DS16" i="15" s="1"/>
  <c r="DR34" i="15"/>
  <c r="DS34" i="15" s="1"/>
  <c r="CT22" i="15"/>
  <c r="CT34" i="15"/>
  <c r="CU34" i="15" s="1"/>
  <c r="CT46" i="15"/>
  <c r="CU46" i="15" s="1"/>
  <c r="CT58" i="15"/>
  <c r="CU58" i="15" s="1"/>
  <c r="DB2" i="15"/>
  <c r="BF28" i="15"/>
  <c r="BG28" i="15" s="1"/>
  <c r="BF38" i="15"/>
  <c r="BG38" i="15" s="1"/>
  <c r="BF48" i="15"/>
  <c r="BG48" i="15" s="1"/>
  <c r="CD22" i="15"/>
  <c r="CE22" i="15" s="1"/>
  <c r="CD34" i="15"/>
  <c r="CE34" i="15" s="1"/>
  <c r="CD46" i="15"/>
  <c r="CE46" i="15" s="1"/>
  <c r="CD58" i="15"/>
  <c r="CE58" i="15" s="1"/>
  <c r="CL22" i="15"/>
  <c r="CL34" i="15"/>
  <c r="CM34" i="15" s="1"/>
  <c r="CL46" i="15"/>
  <c r="CM46" i="15" s="1"/>
  <c r="CL58" i="15"/>
  <c r="CM58" i="15" s="1"/>
  <c r="BW18" i="15"/>
  <c r="BV2" i="15"/>
  <c r="BV12" i="15" s="1"/>
  <c r="BN2" i="15"/>
  <c r="BN9" i="15" s="1"/>
  <c r="AX18" i="15"/>
  <c r="AY18" i="15" s="1"/>
  <c r="AX28" i="15"/>
  <c r="AY28" i="15" s="1"/>
  <c r="AX38" i="15"/>
  <c r="AY38" i="15" s="1"/>
  <c r="AX48" i="15"/>
  <c r="AY48" i="15" s="1"/>
  <c r="BF18" i="15"/>
  <c r="AP18" i="15"/>
  <c r="AP28" i="15"/>
  <c r="AQ28" i="15" s="1"/>
  <c r="AP38" i="15"/>
  <c r="AQ38" i="15" s="1"/>
  <c r="AP48" i="15"/>
  <c r="AQ48" i="15" s="1"/>
  <c r="M15" i="14"/>
  <c r="AH28" i="15"/>
  <c r="AI28" i="15" s="1"/>
  <c r="AH38" i="15"/>
  <c r="AI38" i="15" s="1"/>
  <c r="AH48" i="15"/>
  <c r="AI48" i="15" s="1"/>
  <c r="DC24" i="15"/>
  <c r="M28" i="16"/>
  <c r="K28" i="16"/>
  <c r="I28" i="16"/>
  <c r="G28" i="16"/>
  <c r="E28" i="16"/>
  <c r="C28" i="16"/>
  <c r="M14" i="16"/>
  <c r="K14" i="16"/>
  <c r="I14" i="16"/>
  <c r="G14" i="16"/>
  <c r="E14" i="16"/>
  <c r="M27" i="16"/>
  <c r="K27" i="16"/>
  <c r="I27" i="16"/>
  <c r="G27" i="16"/>
  <c r="E27" i="16"/>
  <c r="C27" i="16"/>
  <c r="M13" i="16"/>
  <c r="K13" i="16"/>
  <c r="I13" i="16"/>
  <c r="G13" i="16"/>
  <c r="E13" i="16"/>
  <c r="M26" i="16"/>
  <c r="K26" i="16"/>
  <c r="I26" i="16"/>
  <c r="G26" i="16"/>
  <c r="E26" i="16"/>
  <c r="C26" i="16"/>
  <c r="M12" i="16"/>
  <c r="K12" i="16"/>
  <c r="I12" i="16"/>
  <c r="G12" i="16"/>
  <c r="E12" i="16"/>
  <c r="M25" i="16"/>
  <c r="K25" i="16"/>
  <c r="I25" i="16"/>
  <c r="G25" i="16"/>
  <c r="E25" i="16"/>
  <c r="C25" i="16"/>
  <c r="M11" i="16"/>
  <c r="K11" i="16"/>
  <c r="I11" i="16"/>
  <c r="G11" i="16"/>
  <c r="E11" i="16"/>
  <c r="M24" i="16"/>
  <c r="K24" i="16"/>
  <c r="I24" i="16"/>
  <c r="G24" i="16"/>
  <c r="E24" i="16"/>
  <c r="C24" i="16"/>
  <c r="M10" i="16"/>
  <c r="K10" i="16"/>
  <c r="I10" i="16"/>
  <c r="G10" i="16"/>
  <c r="E10" i="16"/>
  <c r="M23" i="16"/>
  <c r="K23" i="16"/>
  <c r="I23" i="16"/>
  <c r="G23" i="16"/>
  <c r="E23" i="16"/>
  <c r="C23" i="16"/>
  <c r="M9" i="16"/>
  <c r="K9" i="16"/>
  <c r="I9" i="16"/>
  <c r="G9" i="16"/>
  <c r="E9" i="16"/>
  <c r="C9" i="16"/>
  <c r="C14" i="16"/>
  <c r="C13" i="16"/>
  <c r="C12" i="16"/>
  <c r="C11" i="16"/>
  <c r="C10" i="16"/>
  <c r="T3" i="5"/>
  <c r="T2" i="5"/>
  <c r="T4" i="5"/>
  <c r="T5" i="5"/>
  <c r="T6" i="5"/>
  <c r="T7"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S2" i="5"/>
  <c r="S4" i="5"/>
  <c r="S5" i="5"/>
  <c r="S6" i="5"/>
  <c r="S7" i="5"/>
  <c r="S8" i="5"/>
  <c r="S9" i="5"/>
  <c r="S10" i="5"/>
  <c r="S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R2" i="5"/>
  <c r="R4" i="5"/>
  <c r="R5" i="5"/>
  <c r="R6" i="5"/>
  <c r="R7" i="5"/>
  <c r="R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Q2" i="5"/>
  <c r="Q4" i="5"/>
  <c r="Q5" i="5"/>
  <c r="Q6" i="5"/>
  <c r="Q7" i="5"/>
  <c r="Q8" i="5"/>
  <c r="Q9"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P2"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V97" i="5"/>
  <c r="V98" i="5"/>
  <c r="V99" i="5"/>
  <c r="V100" i="5"/>
  <c r="V101" i="5"/>
  <c r="V102" i="5"/>
  <c r="V103" i="5"/>
  <c r="V104" i="5"/>
  <c r="V105" i="5"/>
  <c r="V106" i="5"/>
  <c r="V107" i="5"/>
  <c r="V108" i="5"/>
  <c r="V109" i="5"/>
  <c r="U32" i="5"/>
  <c r="U33" i="5"/>
  <c r="U34" i="5"/>
  <c r="U35" i="5"/>
  <c r="U36" i="5"/>
  <c r="U37" i="5"/>
  <c r="U38" i="5"/>
  <c r="U39" i="5"/>
  <c r="U40" i="5"/>
  <c r="U41" i="5"/>
  <c r="U42" i="5"/>
  <c r="U43" i="5"/>
  <c r="U44" i="5"/>
  <c r="U45" i="5"/>
  <c r="U46" i="5"/>
  <c r="U47" i="5"/>
  <c r="U48" i="5"/>
  <c r="U49" i="5"/>
  <c r="U50" i="5"/>
  <c r="U51" i="5"/>
  <c r="U52" i="5"/>
  <c r="U53" i="5"/>
  <c r="U54" i="5"/>
  <c r="U55" i="5"/>
  <c r="U56" i="5"/>
  <c r="U57" i="5"/>
  <c r="U58" i="5"/>
  <c r="U59" i="5"/>
  <c r="U60" i="5"/>
  <c r="U61" i="5"/>
  <c r="U62" i="5"/>
  <c r="U63" i="5"/>
  <c r="U64" i="5"/>
  <c r="U65" i="5"/>
  <c r="U66" i="5"/>
  <c r="U67" i="5"/>
  <c r="U68" i="5"/>
  <c r="U69" i="5"/>
  <c r="U70" i="5"/>
  <c r="U71" i="5"/>
  <c r="U72" i="5"/>
  <c r="U73" i="5"/>
  <c r="U74" i="5"/>
  <c r="U75" i="5"/>
  <c r="U76" i="5"/>
  <c r="U77" i="5"/>
  <c r="U78" i="5"/>
  <c r="U79" i="5"/>
  <c r="U80" i="5"/>
  <c r="U81" i="5"/>
  <c r="U82" i="5"/>
  <c r="U83" i="5"/>
  <c r="U84" i="5"/>
  <c r="U85" i="5"/>
  <c r="U86" i="5"/>
  <c r="U87" i="5"/>
  <c r="U88" i="5"/>
  <c r="U89" i="5"/>
  <c r="U90" i="5"/>
  <c r="U91" i="5"/>
  <c r="U92" i="5"/>
  <c r="U93" i="5"/>
  <c r="U94" i="5"/>
  <c r="U95" i="5"/>
  <c r="U96" i="5"/>
  <c r="U97" i="5"/>
  <c r="U98" i="5"/>
  <c r="U99" i="5"/>
  <c r="U100" i="5"/>
  <c r="U101" i="5"/>
  <c r="U102" i="5"/>
  <c r="U103" i="5"/>
  <c r="U104" i="5"/>
  <c r="U105" i="5"/>
  <c r="U106" i="5"/>
  <c r="U107" i="5"/>
  <c r="U108" i="5"/>
  <c r="U109" i="5"/>
  <c r="P3" i="5"/>
  <c r="P4" i="5"/>
  <c r="P5" i="5"/>
  <c r="P6" i="5"/>
  <c r="P7" i="5"/>
  <c r="P8"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F2" i="5"/>
  <c r="F3" i="5"/>
  <c r="F4" i="5"/>
  <c r="F5"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O2" i="5"/>
  <c r="O3" i="5"/>
  <c r="O4" i="5"/>
  <c r="O5" i="5"/>
  <c r="O6" i="5"/>
  <c r="O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N2" i="5"/>
  <c r="N3" i="5"/>
  <c r="N4" i="5"/>
  <c r="N5" i="5"/>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M2" i="5"/>
  <c r="M3" i="5"/>
  <c r="M4" i="5"/>
  <c r="M5" i="5"/>
  <c r="M6" i="5"/>
  <c r="M7" i="5"/>
  <c r="M8"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L2" i="5"/>
  <c r="L3" i="5"/>
  <c r="L4" i="5"/>
  <c r="L5" i="5"/>
  <c r="L6" i="5"/>
  <c r="L7"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K2" i="5"/>
  <c r="K3" i="5"/>
  <c r="K4" i="5"/>
  <c r="K5" i="5"/>
  <c r="K6" i="5"/>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J2" i="5"/>
  <c r="J3" i="5"/>
  <c r="J4" i="5"/>
  <c r="J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I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H2" i="5"/>
  <c r="H3" i="5"/>
  <c r="H4" i="5"/>
  <c r="H5" i="5"/>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G2" i="5"/>
  <c r="G3" i="5"/>
  <c r="G4" i="5"/>
  <c r="G5"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M2" i="6"/>
  <c r="K29" i="9" l="1"/>
  <c r="M55" i="9"/>
  <c r="K31" i="9"/>
  <c r="L31" i="9" s="1"/>
  <c r="M12" i="9"/>
  <c r="M33" i="9"/>
  <c r="M57" i="9"/>
  <c r="K33" i="9"/>
  <c r="L47" i="9"/>
  <c r="L53" i="9"/>
  <c r="M53" i="9"/>
  <c r="M39" i="9"/>
  <c r="K5" i="9"/>
  <c r="L5" i="9" s="1"/>
  <c r="M5" i="9" s="1"/>
  <c r="L18" i="9"/>
  <c r="M18" i="9" s="1"/>
  <c r="K7" i="9"/>
  <c r="L7" i="9" s="1"/>
  <c r="M28" i="9"/>
  <c r="K9" i="9"/>
  <c r="L9" i="9" s="1"/>
  <c r="M9" i="9" s="1"/>
  <c r="L16" i="9"/>
  <c r="M16" i="9" s="1"/>
  <c r="L21" i="9"/>
  <c r="K55" i="9"/>
  <c r="L55" i="9" s="1"/>
  <c r="M8" i="9"/>
  <c r="M47" i="9"/>
  <c r="M10" i="9"/>
  <c r="K23" i="9"/>
  <c r="L33" i="9"/>
  <c r="M49" i="9"/>
  <c r="L35" i="9"/>
  <c r="M35" i="9" s="1"/>
  <c r="L41" i="9"/>
  <c r="M41" i="9" s="1"/>
  <c r="L45" i="9"/>
  <c r="M45" i="9" s="1"/>
  <c r="K27" i="9"/>
  <c r="K51" i="9"/>
  <c r="L51" i="9"/>
  <c r="M52" i="9"/>
  <c r="M30" i="9"/>
  <c r="M34" i="9"/>
  <c r="M44" i="9"/>
  <c r="M24" i="9"/>
  <c r="M4" i="9"/>
  <c r="K11" i="9"/>
  <c r="L11" i="9" s="1"/>
  <c r="M11" i="9" s="1"/>
  <c r="M13" i="9"/>
  <c r="M54" i="9"/>
  <c r="M50" i="9"/>
  <c r="K37" i="9"/>
  <c r="L37" i="9" s="1"/>
  <c r="M21" i="9"/>
  <c r="M32" i="9"/>
  <c r="L17" i="9"/>
  <c r="M17" i="9" s="1"/>
  <c r="M20" i="9"/>
  <c r="M58" i="9"/>
  <c r="M6" i="9"/>
  <c r="M40" i="9"/>
  <c r="M26" i="9"/>
  <c r="L19" i="9"/>
  <c r="M19" i="9" s="1"/>
  <c r="K43" i="9"/>
  <c r="K3" i="9"/>
  <c r="L3" i="9"/>
  <c r="M2" i="9"/>
  <c r="U29" i="5"/>
  <c r="V17" i="5"/>
  <c r="U5" i="5"/>
  <c r="V28" i="5"/>
  <c r="V16" i="5"/>
  <c r="V4" i="5"/>
  <c r="K2" i="9"/>
  <c r="L2" i="9"/>
  <c r="U7" i="5"/>
  <c r="V31" i="5"/>
  <c r="V19" i="5"/>
  <c r="V7" i="5"/>
  <c r="V5" i="5"/>
  <c r="V27" i="5"/>
  <c r="V15" i="5"/>
  <c r="U19" i="5"/>
  <c r="U17" i="5"/>
  <c r="U22" i="5"/>
  <c r="U10" i="5"/>
  <c r="U21" i="5"/>
  <c r="U9" i="5"/>
  <c r="V29" i="5"/>
  <c r="U20" i="5"/>
  <c r="U8" i="5"/>
  <c r="U31" i="5"/>
  <c r="V26" i="5"/>
  <c r="V14" i="5"/>
  <c r="V24" i="5"/>
  <c r="U24" i="5"/>
  <c r="V25" i="5"/>
  <c r="V12" i="5"/>
  <c r="U26" i="5"/>
  <c r="V13" i="5"/>
  <c r="U14" i="5"/>
  <c r="U12" i="5"/>
  <c r="U23" i="5"/>
  <c r="U11" i="5"/>
  <c r="U30" i="5"/>
  <c r="U18" i="5"/>
  <c r="U6" i="5"/>
  <c r="U27" i="5"/>
  <c r="U15" i="5"/>
  <c r="U25" i="5"/>
  <c r="U13" i="5"/>
  <c r="U28" i="5"/>
  <c r="U16" i="5"/>
  <c r="U4" i="5"/>
  <c r="V23" i="5"/>
  <c r="V11" i="5"/>
  <c r="V22" i="5"/>
  <c r="V10" i="5"/>
  <c r="V21" i="5"/>
  <c r="V9" i="5"/>
  <c r="V20" i="5"/>
  <c r="V8" i="5"/>
  <c r="V30" i="5"/>
  <c r="V18" i="5"/>
  <c r="V6" i="5"/>
  <c r="DJ2" i="15"/>
  <c r="DJ13" i="15" s="1"/>
  <c r="BF2" i="15"/>
  <c r="BF9" i="15" s="1"/>
  <c r="CU22" i="15"/>
  <c r="CT2" i="15"/>
  <c r="CT11" i="15" s="1"/>
  <c r="BG18" i="15"/>
  <c r="CD2" i="15"/>
  <c r="CD11" i="15" s="1"/>
  <c r="CM22" i="15"/>
  <c r="CL2" i="15"/>
  <c r="CL11" i="15" s="1"/>
  <c r="AX2" i="15"/>
  <c r="AX9" i="15" s="1"/>
  <c r="AQ18" i="15"/>
  <c r="AP2" i="15"/>
  <c r="AP9" i="15" s="1"/>
  <c r="AH2" i="15"/>
  <c r="AH9" i="15" s="1"/>
  <c r="U2" i="5"/>
  <c r="W2" i="5" s="1"/>
  <c r="V2" i="5"/>
  <c r="M3" i="9" l="1"/>
  <c r="M7" i="9"/>
  <c r="M43" i="9"/>
  <c r="M31" i="9"/>
  <c r="M51" i="9"/>
  <c r="L23" i="9"/>
  <c r="M23" i="9" s="1"/>
  <c r="L29" i="9"/>
  <c r="M29" i="9" s="1"/>
  <c r="L43" i="9"/>
  <c r="M37" i="9"/>
  <c r="L27" i="9"/>
  <c r="M27" i="9" s="1"/>
  <c r="B3" i="1"/>
  <c r="B4" i="1"/>
  <c r="C3" i="1"/>
  <c r="C4" i="1"/>
  <c r="C5" i="1"/>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I104" i="9"/>
  <c r="I103" i="9"/>
  <c r="J103" i="9" s="1"/>
  <c r="J102" i="9"/>
  <c r="K102" i="9" s="1"/>
  <c r="I102" i="9"/>
  <c r="I95" i="9"/>
  <c r="J95" i="9" s="1"/>
  <c r="I94" i="9"/>
  <c r="I92" i="9"/>
  <c r="I90" i="9"/>
  <c r="J90" i="9" s="1"/>
  <c r="K90" i="9" s="1"/>
  <c r="I86" i="9"/>
  <c r="J86" i="9" s="1"/>
  <c r="I79" i="9"/>
  <c r="J79" i="9" s="1"/>
  <c r="K79" i="9" s="1"/>
  <c r="I78" i="9"/>
  <c r="J78" i="9" s="1"/>
  <c r="K78" i="9" s="1"/>
  <c r="I70" i="9"/>
  <c r="J70" i="9" s="1"/>
  <c r="I69" i="9"/>
  <c r="J69" i="9" s="1"/>
  <c r="I68" i="9"/>
  <c r="I67" i="9"/>
  <c r="J67" i="9" s="1"/>
  <c r="I61" i="9"/>
  <c r="I60" i="9"/>
  <c r="J60" i="9" s="1"/>
  <c r="I59" i="9"/>
  <c r="J59" i="9" s="1"/>
  <c r="O51" i="1"/>
  <c r="P51" i="1" s="1"/>
  <c r="O52" i="1"/>
  <c r="P52" i="1" s="1"/>
  <c r="O53" i="1"/>
  <c r="P53" i="1" s="1"/>
  <c r="O54" i="1"/>
  <c r="P54" i="1" s="1"/>
  <c r="O55" i="1"/>
  <c r="P55" i="1" s="1"/>
  <c r="O56" i="1"/>
  <c r="P56" i="1" s="1"/>
  <c r="O57" i="1"/>
  <c r="P57" i="1" s="1"/>
  <c r="O58" i="1"/>
  <c r="P58" i="1" s="1"/>
  <c r="O59" i="1"/>
  <c r="P59" i="1" s="1"/>
  <c r="O60" i="1"/>
  <c r="P60" i="1" s="1"/>
  <c r="O61" i="1"/>
  <c r="P61" i="1" s="1"/>
  <c r="O62" i="1"/>
  <c r="P62" i="1" s="1"/>
  <c r="O63" i="1"/>
  <c r="P63" i="1" s="1"/>
  <c r="O64" i="1"/>
  <c r="P64" i="1" s="1"/>
  <c r="O65" i="1"/>
  <c r="P65" i="1" s="1"/>
  <c r="O66" i="1"/>
  <c r="P66" i="1" s="1"/>
  <c r="O67" i="1"/>
  <c r="P67" i="1" s="1"/>
  <c r="O68" i="1"/>
  <c r="P68" i="1" s="1"/>
  <c r="O69" i="1"/>
  <c r="P69" i="1" s="1"/>
  <c r="O70" i="1"/>
  <c r="P70" i="1" s="1"/>
  <c r="O71" i="1"/>
  <c r="P71" i="1" s="1"/>
  <c r="O72" i="1"/>
  <c r="P72" i="1" s="1"/>
  <c r="O73" i="1"/>
  <c r="P73" i="1" s="1"/>
  <c r="O74" i="1"/>
  <c r="P74" i="1" s="1"/>
  <c r="O75" i="1"/>
  <c r="P75" i="1" s="1"/>
  <c r="O76" i="1"/>
  <c r="P76" i="1" s="1"/>
  <c r="O77" i="1"/>
  <c r="P77" i="1" s="1"/>
  <c r="O78" i="1"/>
  <c r="P78" i="1" s="1"/>
  <c r="O79" i="1"/>
  <c r="P79" i="1" s="1"/>
  <c r="O80" i="1"/>
  <c r="P80" i="1" s="1"/>
  <c r="O81" i="1"/>
  <c r="P81" i="1" s="1"/>
  <c r="O82" i="1"/>
  <c r="P82" i="1" s="1"/>
  <c r="O83" i="1"/>
  <c r="P83" i="1" s="1"/>
  <c r="O84" i="1"/>
  <c r="P84" i="1" s="1"/>
  <c r="O85" i="1"/>
  <c r="P85" i="1" s="1"/>
  <c r="O86" i="1"/>
  <c r="P86" i="1" s="1"/>
  <c r="O87" i="1"/>
  <c r="P87" i="1" s="1"/>
  <c r="O88" i="1"/>
  <c r="P88" i="1" s="1"/>
  <c r="O89" i="1"/>
  <c r="P89" i="1" s="1"/>
  <c r="O90" i="1"/>
  <c r="P90" i="1" s="1"/>
  <c r="O91" i="1"/>
  <c r="P91" i="1" s="1"/>
  <c r="O92" i="1"/>
  <c r="P92" i="1" s="1"/>
  <c r="O93" i="1"/>
  <c r="P93" i="1" s="1"/>
  <c r="O94" i="1"/>
  <c r="P94" i="1" s="1"/>
  <c r="O95" i="1"/>
  <c r="P95" i="1" s="1"/>
  <c r="O96" i="1"/>
  <c r="P96" i="1" s="1"/>
  <c r="O97" i="1"/>
  <c r="P97" i="1" s="1"/>
  <c r="O98" i="1"/>
  <c r="P98" i="1" s="1"/>
  <c r="O99" i="1"/>
  <c r="P99" i="1" s="1"/>
  <c r="O100" i="1"/>
  <c r="P100" i="1" s="1"/>
  <c r="O101" i="1"/>
  <c r="P101" i="1" s="1"/>
  <c r="O102" i="1"/>
  <c r="P102" i="1" s="1"/>
  <c r="O103" i="1"/>
  <c r="P103" i="1" s="1"/>
  <c r="O104" i="1"/>
  <c r="P104" i="1" s="1"/>
  <c r="O105" i="1"/>
  <c r="P105" i="1" s="1"/>
  <c r="O106" i="1"/>
  <c r="P106" i="1" s="1"/>
  <c r="O107" i="1"/>
  <c r="P107" i="1" s="1"/>
  <c r="O108" i="1"/>
  <c r="P108" i="1" s="1"/>
  <c r="O109" i="1"/>
  <c r="P109" i="1" s="1"/>
  <c r="O110" i="1"/>
  <c r="P110" i="1" s="1"/>
  <c r="O34" i="1"/>
  <c r="P34" i="1" s="1"/>
  <c r="O47" i="1"/>
  <c r="P47" i="1" s="1"/>
  <c r="O45" i="1"/>
  <c r="P45" i="1" s="1"/>
  <c r="O49" i="1"/>
  <c r="P49" i="1" s="1"/>
  <c r="O33" i="1"/>
  <c r="P33" i="1" s="1"/>
  <c r="O36" i="1"/>
  <c r="P36" i="1" s="1"/>
  <c r="O42" i="1"/>
  <c r="P42" i="1" s="1"/>
  <c r="O48" i="1"/>
  <c r="P48" i="1" s="1"/>
  <c r="O37" i="1"/>
  <c r="P37" i="1" s="1"/>
  <c r="O46" i="1"/>
  <c r="P46" i="1" s="1"/>
  <c r="O43" i="1"/>
  <c r="P43" i="1" s="1"/>
  <c r="O38" i="1"/>
  <c r="P38" i="1" s="1"/>
  <c r="O44" i="1"/>
  <c r="P44" i="1" s="1"/>
  <c r="O39" i="1"/>
  <c r="P39" i="1" s="1"/>
  <c r="O41" i="1"/>
  <c r="P41" i="1" s="1"/>
  <c r="O50" i="1"/>
  <c r="P50" i="1" s="1"/>
  <c r="O40" i="1"/>
  <c r="P40" i="1" s="1"/>
  <c r="O35" i="1"/>
  <c r="P35" i="1" s="1"/>
  <c r="H59" i="9"/>
  <c r="H60" i="9"/>
  <c r="H61" i="9"/>
  <c r="H62" i="9"/>
  <c r="I62" i="9" s="1"/>
  <c r="J62" i="9" s="1"/>
  <c r="H63" i="9"/>
  <c r="I63" i="9" s="1"/>
  <c r="H64" i="9"/>
  <c r="H65" i="9"/>
  <c r="I65" i="9" s="1"/>
  <c r="H66" i="9"/>
  <c r="H67" i="9"/>
  <c r="H68" i="9"/>
  <c r="H69" i="9"/>
  <c r="H70" i="9"/>
  <c r="H71" i="9"/>
  <c r="I71" i="9" s="1"/>
  <c r="J71" i="9" s="1"/>
  <c r="H72" i="9"/>
  <c r="I72" i="9" s="1"/>
  <c r="H73" i="9"/>
  <c r="I73" i="9" s="1"/>
  <c r="H74" i="9"/>
  <c r="I74" i="9" s="1"/>
  <c r="J74" i="9" s="1"/>
  <c r="H75" i="9"/>
  <c r="I75" i="9" s="1"/>
  <c r="J75" i="9" s="1"/>
  <c r="H76" i="9"/>
  <c r="H77" i="9"/>
  <c r="I77" i="9" s="1"/>
  <c r="H78" i="9"/>
  <c r="H79" i="9"/>
  <c r="H80" i="9"/>
  <c r="I80" i="9" s="1"/>
  <c r="H81" i="9"/>
  <c r="H82" i="9"/>
  <c r="I82" i="9" s="1"/>
  <c r="H83" i="9"/>
  <c r="I83" i="9" s="1"/>
  <c r="J83" i="9" s="1"/>
  <c r="H84" i="9"/>
  <c r="I84" i="9" s="1"/>
  <c r="H85" i="9"/>
  <c r="I85" i="9" s="1"/>
  <c r="H86" i="9"/>
  <c r="H87" i="9"/>
  <c r="I87" i="9" s="1"/>
  <c r="H88" i="9"/>
  <c r="H89" i="9"/>
  <c r="I89" i="9" s="1"/>
  <c r="J89" i="9" s="1"/>
  <c r="H90" i="9"/>
  <c r="H91" i="9"/>
  <c r="H92" i="9"/>
  <c r="H93" i="9"/>
  <c r="I93" i="9" s="1"/>
  <c r="H94" i="9"/>
  <c r="H95" i="9"/>
  <c r="H96" i="9"/>
  <c r="I96" i="9" s="1"/>
  <c r="H97" i="9"/>
  <c r="I97" i="9" s="1"/>
  <c r="H98" i="9"/>
  <c r="I98" i="9" s="1"/>
  <c r="J98" i="9" s="1"/>
  <c r="H99" i="9"/>
  <c r="I99" i="9" s="1"/>
  <c r="H100" i="9"/>
  <c r="H101" i="9"/>
  <c r="I101" i="9" s="1"/>
  <c r="H102" i="9"/>
  <c r="H103" i="9"/>
  <c r="H104" i="9"/>
  <c r="H105" i="9"/>
  <c r="H106" i="9"/>
  <c r="I106" i="9" s="1"/>
  <c r="H107" i="9"/>
  <c r="I107" i="9" s="1"/>
  <c r="J107" i="9" s="1"/>
  <c r="H108" i="9"/>
  <c r="I108" i="9" s="1"/>
  <c r="H109" i="9"/>
  <c r="I109" i="9" s="1"/>
  <c r="J93" i="9" l="1"/>
  <c r="K93" i="9" s="1"/>
  <c r="L93" i="9" s="1"/>
  <c r="M93" i="9" s="1"/>
  <c r="J105" i="9"/>
  <c r="J81" i="9"/>
  <c r="I88" i="9"/>
  <c r="J88" i="9" s="1"/>
  <c r="I64" i="9"/>
  <c r="J64" i="9" s="1"/>
  <c r="I105" i="9"/>
  <c r="K69" i="9"/>
  <c r="I66" i="9"/>
  <c r="I91" i="9"/>
  <c r="I81" i="9"/>
  <c r="I100" i="9"/>
  <c r="I76" i="9"/>
  <c r="J76" i="9"/>
  <c r="K86" i="9"/>
  <c r="K59" i="9"/>
  <c r="L59" i="9" s="1"/>
  <c r="L102" i="9"/>
  <c r="M102" i="9" s="1"/>
  <c r="K95" i="9"/>
  <c r="L95" i="9"/>
  <c r="K72" i="9"/>
  <c r="L72" i="9" s="1"/>
  <c r="M72" i="9" s="1"/>
  <c r="K98" i="9"/>
  <c r="K71" i="9"/>
  <c r="L71" i="9" s="1"/>
  <c r="M71" i="9" s="1"/>
  <c r="K106" i="9"/>
  <c r="K62" i="9"/>
  <c r="K74" i="9"/>
  <c r="L90" i="9"/>
  <c r="M90" i="9" s="1"/>
  <c r="K107" i="9"/>
  <c r="M107" i="9" s="1"/>
  <c r="L107" i="9"/>
  <c r="L78" i="9"/>
  <c r="M78" i="9" s="1"/>
  <c r="L69" i="9"/>
  <c r="M69" i="9" s="1"/>
  <c r="K83" i="9"/>
  <c r="L83" i="9" s="1"/>
  <c r="M83" i="9" s="1"/>
  <c r="J72" i="9"/>
  <c r="K103" i="9"/>
  <c r="K60" i="9"/>
  <c r="J65" i="9"/>
  <c r="L79" i="9"/>
  <c r="J101" i="9"/>
  <c r="L101" i="9" s="1"/>
  <c r="M101" i="9" s="1"/>
  <c r="J108" i="9"/>
  <c r="K108" i="9"/>
  <c r="K67" i="9"/>
  <c r="L67" i="9" s="1"/>
  <c r="M67" i="9" s="1"/>
  <c r="J96" i="9"/>
  <c r="K96" i="9" s="1"/>
  <c r="K65" i="9"/>
  <c r="J82" i="9"/>
  <c r="K101" i="9"/>
  <c r="J63" i="9"/>
  <c r="J68" i="9"/>
  <c r="L70" i="9"/>
  <c r="M70" i="9" s="1"/>
  <c r="K75" i="9"/>
  <c r="J80" i="9"/>
  <c r="J92" i="9"/>
  <c r="K92" i="9" s="1"/>
  <c r="J104" i="9"/>
  <c r="L106" i="9"/>
  <c r="M79" i="9"/>
  <c r="K89" i="9"/>
  <c r="J94" i="9"/>
  <c r="J106" i="9"/>
  <c r="K70" i="9"/>
  <c r="K82" i="9"/>
  <c r="L82" i="9" s="1"/>
  <c r="J99" i="9"/>
  <c r="K99" i="9" s="1"/>
  <c r="J61" i="9"/>
  <c r="J73" i="9"/>
  <c r="L75" i="9"/>
  <c r="M75" i="9" s="1"/>
  <c r="K80" i="9"/>
  <c r="J85" i="9"/>
  <c r="J97" i="9"/>
  <c r="K97" i="9" s="1"/>
  <c r="L97" i="9" s="1"/>
  <c r="J109" i="9"/>
  <c r="K109" i="9" s="1"/>
  <c r="J84" i="9"/>
  <c r="K84" i="9" s="1"/>
  <c r="J77" i="9"/>
  <c r="Q3" i="5"/>
  <c r="J87" i="9"/>
  <c r="L89" i="9"/>
  <c r="K61" i="9"/>
  <c r="W4" i="5"/>
  <c r="W5" i="5"/>
  <c r="W6" i="5"/>
  <c r="W7" i="5"/>
  <c r="W8" i="5"/>
  <c r="W9" i="5"/>
  <c r="W10" i="5"/>
  <c r="W11" i="5"/>
  <c r="W12" i="5"/>
  <c r="W13" i="5"/>
  <c r="W14" i="5"/>
  <c r="W15" i="5"/>
  <c r="W16" i="5"/>
  <c r="W17" i="5"/>
  <c r="W18" i="5"/>
  <c r="W19" i="5"/>
  <c r="W20" i="5"/>
  <c r="W21" i="5"/>
  <c r="W22" i="5"/>
  <c r="W23" i="5"/>
  <c r="W24" i="5"/>
  <c r="W25" i="5"/>
  <c r="W26" i="5"/>
  <c r="W27" i="5"/>
  <c r="W28" i="5"/>
  <c r="W29" i="5"/>
  <c r="W30" i="5"/>
  <c r="W31" i="5"/>
  <c r="W32" i="5"/>
  <c r="W33" i="5"/>
  <c r="W34" i="5"/>
  <c r="W35" i="5"/>
  <c r="W36" i="5"/>
  <c r="W37" i="5"/>
  <c r="W38" i="5"/>
  <c r="W39" i="5"/>
  <c r="W40" i="5"/>
  <c r="W41" i="5"/>
  <c r="W42" i="5"/>
  <c r="W43" i="5"/>
  <c r="W44" i="5"/>
  <c r="W45" i="5"/>
  <c r="W46" i="5"/>
  <c r="W47" i="5"/>
  <c r="W48" i="5"/>
  <c r="W49" i="5"/>
  <c r="W50" i="5"/>
  <c r="W51" i="5"/>
  <c r="W52" i="5"/>
  <c r="W53" i="5"/>
  <c r="W54" i="5"/>
  <c r="W55" i="5"/>
  <c r="W56" i="5"/>
  <c r="W57" i="5"/>
  <c r="W58" i="5"/>
  <c r="W59" i="5"/>
  <c r="W60" i="5"/>
  <c r="W61" i="5"/>
  <c r="W62" i="5"/>
  <c r="W63" i="5"/>
  <c r="W64" i="5"/>
  <c r="W65" i="5"/>
  <c r="W66" i="5"/>
  <c r="W67" i="5"/>
  <c r="W68" i="5"/>
  <c r="W69" i="5"/>
  <c r="W70" i="5"/>
  <c r="W71" i="5"/>
  <c r="W72" i="5"/>
  <c r="W73" i="5"/>
  <c r="W74" i="5"/>
  <c r="W75" i="5"/>
  <c r="W76" i="5"/>
  <c r="W77" i="5"/>
  <c r="W78" i="5"/>
  <c r="W79" i="5"/>
  <c r="W80" i="5"/>
  <c r="W81" i="5"/>
  <c r="W82" i="5"/>
  <c r="W83" i="5"/>
  <c r="W84" i="5"/>
  <c r="W85" i="5"/>
  <c r="W86" i="5"/>
  <c r="W87" i="5"/>
  <c r="W88" i="5"/>
  <c r="W89" i="5"/>
  <c r="W90" i="5"/>
  <c r="W91" i="5"/>
  <c r="W92" i="5"/>
  <c r="W93" i="5"/>
  <c r="B94" i="5"/>
  <c r="W94" i="5"/>
  <c r="B95" i="5"/>
  <c r="W95" i="5"/>
  <c r="B96" i="5"/>
  <c r="W96" i="5"/>
  <c r="B97" i="5"/>
  <c r="W97" i="5"/>
  <c r="B98" i="5"/>
  <c r="W98" i="5"/>
  <c r="B99" i="5"/>
  <c r="W99" i="5"/>
  <c r="B100" i="5"/>
  <c r="W100" i="5"/>
  <c r="B101" i="5"/>
  <c r="W101" i="5"/>
  <c r="B102" i="5"/>
  <c r="W102" i="5"/>
  <c r="B103" i="5"/>
  <c r="W103" i="5"/>
  <c r="B104" i="5"/>
  <c r="W104" i="5"/>
  <c r="B105" i="5"/>
  <c r="W105" i="5"/>
  <c r="B106" i="5"/>
  <c r="W106" i="5"/>
  <c r="B107" i="5"/>
  <c r="W107" i="5"/>
  <c r="B108" i="5"/>
  <c r="W108" i="5"/>
  <c r="B109" i="5"/>
  <c r="W109" i="5"/>
  <c r="K76" i="9" l="1"/>
  <c r="L76" i="9" s="1"/>
  <c r="M76" i="9" s="1"/>
  <c r="K88" i="9"/>
  <c r="L88" i="9" s="1"/>
  <c r="M88" i="9" s="1"/>
  <c r="K85" i="9"/>
  <c r="L85" i="9" s="1"/>
  <c r="M95" i="9"/>
  <c r="K81" i="9"/>
  <c r="L81" i="9" s="1"/>
  <c r="J66" i="9"/>
  <c r="K66" i="9" s="1"/>
  <c r="L61" i="9"/>
  <c r="M61" i="9" s="1"/>
  <c r="J100" i="9"/>
  <c r="J91" i="9"/>
  <c r="K91" i="9" s="1"/>
  <c r="M59" i="9"/>
  <c r="L66" i="9"/>
  <c r="M66" i="9" s="1"/>
  <c r="K64" i="9"/>
  <c r="L64" i="9" s="1"/>
  <c r="M64" i="9" s="1"/>
  <c r="M106" i="9"/>
  <c r="L103" i="9"/>
  <c r="M103" i="9" s="1"/>
  <c r="K100" i="9"/>
  <c r="L100" i="9" s="1"/>
  <c r="M100" i="9" s="1"/>
  <c r="K105" i="9"/>
  <c r="M89" i="9"/>
  <c r="M82" i="9"/>
  <c r="R3" i="5"/>
  <c r="S3" i="5"/>
  <c r="L84" i="9"/>
  <c r="M84" i="9" s="1"/>
  <c r="L92" i="9"/>
  <c r="M92" i="9" s="1"/>
  <c r="L80" i="9"/>
  <c r="M80" i="9" s="1"/>
  <c r="K77" i="9"/>
  <c r="L77" i="9" s="1"/>
  <c r="M77" i="9" s="1"/>
  <c r="L65" i="9"/>
  <c r="M65" i="9" s="1"/>
  <c r="L98" i="9"/>
  <c r="M98" i="9" s="1"/>
  <c r="K73" i="9"/>
  <c r="L73" i="9" s="1"/>
  <c r="L60" i="9"/>
  <c r="M60" i="9" s="1"/>
  <c r="K104" i="9"/>
  <c r="L104" i="9" s="1"/>
  <c r="L99" i="9"/>
  <c r="M99" i="9" s="1"/>
  <c r="K94" i="9"/>
  <c r="L94" i="9" s="1"/>
  <c r="M94" i="9" s="1"/>
  <c r="K63" i="9"/>
  <c r="L109" i="9"/>
  <c r="M109" i="9" s="1"/>
  <c r="K68" i="9"/>
  <c r="M97" i="9"/>
  <c r="K87" i="9"/>
  <c r="L87" i="9" s="1"/>
  <c r="L96" i="9"/>
  <c r="M96" i="9" s="1"/>
  <c r="L108" i="9"/>
  <c r="M108" i="9" s="1"/>
  <c r="L74" i="9"/>
  <c r="M74" i="9" s="1"/>
  <c r="L62" i="9"/>
  <c r="M62" i="9" s="1"/>
  <c r="L86" i="9"/>
  <c r="M86" i="9" s="1"/>
  <c r="B5"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3" i="1"/>
  <c r="M81" i="9" l="1"/>
  <c r="L63" i="9"/>
  <c r="M63" i="9" s="1"/>
  <c r="M85" i="9"/>
  <c r="L105" i="9"/>
  <c r="M105" i="9" s="1"/>
  <c r="L91" i="9"/>
  <c r="M91" i="9" s="1"/>
  <c r="V3" i="5"/>
  <c r="U3" i="5"/>
  <c r="M104" i="9"/>
  <c r="M87" i="9"/>
  <c r="M73" i="9"/>
  <c r="L68" i="9"/>
  <c r="M68" i="9" s="1"/>
  <c r="X86" i="5"/>
  <c r="X78" i="5"/>
  <c r="X74" i="5"/>
  <c r="X66" i="5"/>
  <c r="X58" i="5"/>
  <c r="X50" i="5"/>
  <c r="X35" i="5"/>
  <c r="X31" i="5"/>
  <c r="X23" i="5"/>
  <c r="X15" i="5"/>
  <c r="X7" i="5"/>
  <c r="X85" i="5"/>
  <c r="X77" i="5"/>
  <c r="X69" i="5"/>
  <c r="X61" i="5"/>
  <c r="X53" i="5"/>
  <c r="X45" i="5"/>
  <c r="X42" i="5"/>
  <c r="X34" i="5"/>
  <c r="X26" i="5"/>
  <c r="X18" i="5"/>
  <c r="X10" i="5"/>
  <c r="X60" i="5"/>
  <c r="X56" i="5"/>
  <c r="X52" i="5"/>
  <c r="X48" i="5"/>
  <c r="X44" i="5"/>
  <c r="X41" i="5"/>
  <c r="X37" i="5"/>
  <c r="X21" i="5"/>
  <c r="X17" i="5"/>
  <c r="X9" i="5"/>
  <c r="X82" i="5"/>
  <c r="X70" i="5"/>
  <c r="X62" i="5"/>
  <c r="X54" i="5"/>
  <c r="X46" i="5"/>
  <c r="X39" i="5"/>
  <c r="X27" i="5"/>
  <c r="X19" i="5"/>
  <c r="X11" i="5"/>
  <c r="X4" i="5"/>
  <c r="X81" i="5"/>
  <c r="X73" i="5"/>
  <c r="X65" i="5"/>
  <c r="X57" i="5"/>
  <c r="X49" i="5"/>
  <c r="X38" i="5"/>
  <c r="X30" i="5"/>
  <c r="X22" i="5"/>
  <c r="X14" i="5"/>
  <c r="X6" i="5"/>
  <c r="X106" i="5"/>
  <c r="X87" i="5"/>
  <c r="X83" i="5"/>
  <c r="X79" i="5"/>
  <c r="X75" i="5"/>
  <c r="X71" i="5"/>
  <c r="X67" i="5"/>
  <c r="X63" i="5"/>
  <c r="X59" i="5"/>
  <c r="X55" i="5"/>
  <c r="X51" i="5"/>
  <c r="X47" i="5"/>
  <c r="X43" i="5"/>
  <c r="X40" i="5"/>
  <c r="X36" i="5"/>
  <c r="X32" i="5"/>
  <c r="X28" i="5"/>
  <c r="X24" i="5"/>
  <c r="X20" i="5"/>
  <c r="X16" i="5"/>
  <c r="X12" i="5"/>
  <c r="X8" i="5"/>
  <c r="X5" i="5"/>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E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D3" i="1"/>
  <c r="D4" i="1"/>
  <c r="D5" i="1"/>
  <c r="D6" i="1"/>
  <c r="I6" i="1" s="1"/>
  <c r="D7" i="1"/>
  <c r="I7" i="1" s="1"/>
  <c r="D8" i="1"/>
  <c r="I8" i="1" s="1"/>
  <c r="D9" i="1"/>
  <c r="I9" i="1" s="1"/>
  <c r="D10" i="1"/>
  <c r="I10" i="1" s="1"/>
  <c r="D11" i="1"/>
  <c r="I11" i="1" s="1"/>
  <c r="D12" i="1"/>
  <c r="I12" i="1" s="1"/>
  <c r="D13" i="1"/>
  <c r="I13" i="1" s="1"/>
  <c r="D14" i="1"/>
  <c r="I14" i="1" s="1"/>
  <c r="D15" i="1"/>
  <c r="I15" i="1" s="1"/>
  <c r="D16" i="1"/>
  <c r="I16" i="1" s="1"/>
  <c r="D17" i="1"/>
  <c r="I17" i="1" s="1"/>
  <c r="D18" i="1"/>
  <c r="I18" i="1" s="1"/>
  <c r="D19" i="1"/>
  <c r="D20" i="1"/>
  <c r="I20" i="1" s="1"/>
  <c r="D21" i="1"/>
  <c r="D22" i="1"/>
  <c r="I22" i="1" s="1"/>
  <c r="D23" i="1"/>
  <c r="I23" i="1" s="1"/>
  <c r="D24" i="1"/>
  <c r="I24" i="1" s="1"/>
  <c r="D25" i="1"/>
  <c r="I25" i="1" s="1"/>
  <c r="D26" i="1"/>
  <c r="I26" i="1" s="1"/>
  <c r="D27" i="1"/>
  <c r="I27" i="1" s="1"/>
  <c r="D28" i="1"/>
  <c r="I28" i="1" s="1"/>
  <c r="D29" i="1"/>
  <c r="I29" i="1" s="1"/>
  <c r="D30" i="1"/>
  <c r="D31" i="1"/>
  <c r="I31" i="1" s="1"/>
  <c r="D32" i="1"/>
  <c r="I32" i="1" s="1"/>
  <c r="D33" i="1"/>
  <c r="I33" i="1" s="1"/>
  <c r="D34" i="1"/>
  <c r="I34" i="1" s="1"/>
  <c r="D35" i="1"/>
  <c r="I35" i="1" s="1"/>
  <c r="D36" i="1"/>
  <c r="I36" i="1" s="1"/>
  <c r="D37" i="1"/>
  <c r="I37" i="1" s="1"/>
  <c r="D38" i="1"/>
  <c r="I38" i="1" s="1"/>
  <c r="D39" i="1"/>
  <c r="I39" i="1" s="1"/>
  <c r="D40" i="1"/>
  <c r="I40" i="1" s="1"/>
  <c r="D41" i="1"/>
  <c r="I41" i="1" s="1"/>
  <c r="D42" i="1"/>
  <c r="I42" i="1" s="1"/>
  <c r="D43" i="1"/>
  <c r="I43" i="1" s="1"/>
  <c r="D44" i="1"/>
  <c r="I44" i="1" s="1"/>
  <c r="D45" i="1"/>
  <c r="I45" i="1" s="1"/>
  <c r="D46" i="1"/>
  <c r="D47" i="1"/>
  <c r="I47" i="1" s="1"/>
  <c r="D48" i="1"/>
  <c r="I48" i="1" s="1"/>
  <c r="D49" i="1"/>
  <c r="I49" i="1" s="1"/>
  <c r="D50" i="1"/>
  <c r="I50" i="1" s="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W3" i="5" l="1"/>
  <c r="X3" i="5" s="1"/>
  <c r="X2" i="5"/>
  <c r="I4" i="1"/>
  <c r="I5" i="1"/>
  <c r="I3" i="1"/>
  <c r="I46" i="1"/>
  <c r="I21" i="1"/>
  <c r="I19" i="1"/>
  <c r="I30" i="1"/>
  <c r="X107" i="5"/>
  <c r="X92" i="5"/>
  <c r="X99" i="5"/>
  <c r="X68" i="5"/>
  <c r="X90" i="5"/>
  <c r="X33" i="5"/>
  <c r="X101" i="5"/>
  <c r="X98" i="5"/>
  <c r="X95" i="5"/>
  <c r="X103" i="5"/>
  <c r="X108" i="5"/>
  <c r="X102" i="5"/>
  <c r="X64" i="5"/>
  <c r="X88" i="5"/>
  <c r="X104" i="5"/>
  <c r="X91" i="5"/>
  <c r="X13" i="5"/>
  <c r="X93" i="5"/>
  <c r="X109" i="5"/>
  <c r="X100" i="5"/>
  <c r="X96" i="5"/>
  <c r="X72" i="5"/>
  <c r="X76" i="5"/>
  <c r="X89" i="5"/>
  <c r="X97" i="5"/>
  <c r="X105" i="5"/>
  <c r="X25" i="5"/>
  <c r="X84" i="5"/>
  <c r="X94" i="5"/>
  <c r="X80" i="5"/>
  <c r="X29" i="5"/>
  <c r="J46" i="1" l="1"/>
  <c r="J30" i="1"/>
  <c r="J43" i="1"/>
  <c r="J21" i="1"/>
  <c r="J25" i="1"/>
  <c r="J33" i="1"/>
  <c r="J14" i="1"/>
  <c r="J18" i="1"/>
  <c r="J22" i="1"/>
  <c r="J13" i="1"/>
  <c r="J19" i="1"/>
  <c r="J3" i="1"/>
  <c r="J11" i="1"/>
  <c r="J5" i="1"/>
  <c r="J50" i="1"/>
  <c r="J26" i="1"/>
  <c r="J39" i="1"/>
  <c r="J6" i="1"/>
  <c r="J20" i="1"/>
  <c r="J45" i="1"/>
  <c r="J16" i="1"/>
  <c r="J10" i="1"/>
  <c r="J7" i="1"/>
  <c r="J36" i="1"/>
  <c r="J23" i="1"/>
  <c r="J17" i="1"/>
  <c r="J34" i="1"/>
  <c r="J15" i="1"/>
  <c r="J24" i="1"/>
  <c r="J49" i="1"/>
  <c r="J8" i="1"/>
  <c r="J35" i="1"/>
  <c r="J29" i="1"/>
  <c r="J37" i="1"/>
  <c r="J27" i="1"/>
  <c r="J42" i="1"/>
  <c r="J48" i="1"/>
  <c r="J31" i="1"/>
  <c r="J47" i="1"/>
  <c r="J41" i="1"/>
  <c r="J38" i="1"/>
  <c r="J44" i="1"/>
  <c r="J28" i="1"/>
  <c r="J40" i="1"/>
  <c r="J4" i="1"/>
  <c r="J12" i="1"/>
  <c r="J32" i="1"/>
  <c r="J9" i="1"/>
  <c r="M2" i="4"/>
  <c r="M3" i="4"/>
  <c r="M4" i="4"/>
  <c r="M5" i="4"/>
  <c r="M6" i="4"/>
  <c r="M7" i="4"/>
  <c r="M8" i="4"/>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3" i="6"/>
  <c r="M4" i="6"/>
  <c r="M5" i="6"/>
  <c r="M6" i="6"/>
  <c r="M7" i="6"/>
  <c r="M8" i="6"/>
  <c r="M9" i="6"/>
  <c r="M1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AC1" i="1" l="1"/>
  <c r="O2" i="6" l="1"/>
  <c r="O3" i="6"/>
  <c r="O4" i="6"/>
  <c r="O5" i="6"/>
  <c r="O6" i="6"/>
  <c r="O7" i="6"/>
  <c r="O8" i="6"/>
  <c r="O9" i="6"/>
  <c r="O10" i="6"/>
  <c r="O11" i="6"/>
  <c r="O12" i="6"/>
  <c r="O13" i="6"/>
  <c r="O15" i="6"/>
  <c r="O14" i="6"/>
  <c r="O16" i="6"/>
  <c r="O17" i="6"/>
  <c r="O18" i="6"/>
  <c r="O19" i="6"/>
  <c r="O21" i="6"/>
  <c r="O20" i="6"/>
  <c r="O22" i="6"/>
  <c r="O23" i="6"/>
  <c r="O25" i="6"/>
  <c r="O24" i="6"/>
  <c r="O27" i="6"/>
  <c r="O26" i="6"/>
  <c r="O28" i="6"/>
  <c r="O29" i="6"/>
  <c r="O31" i="6"/>
  <c r="O30" i="6"/>
  <c r="O33" i="6"/>
  <c r="O32" i="6"/>
  <c r="O34" i="6"/>
  <c r="O35" i="6"/>
  <c r="O37" i="6"/>
  <c r="O36" i="6"/>
  <c r="O38" i="6"/>
  <c r="O39" i="6"/>
  <c r="O41" i="6"/>
  <c r="O40" i="6"/>
  <c r="O42" i="6"/>
  <c r="O43" i="6"/>
  <c r="O44" i="6"/>
  <c r="O45" i="6"/>
  <c r="O47" i="6"/>
  <c r="O46" i="6"/>
  <c r="O49" i="6"/>
  <c r="O48" i="6"/>
  <c r="O51" i="6"/>
  <c r="O50" i="6"/>
  <c r="O52" i="6"/>
  <c r="O53" i="6"/>
  <c r="O55" i="6"/>
  <c r="O54" i="6"/>
  <c r="O56" i="6"/>
  <c r="O57" i="6"/>
  <c r="O58" i="6"/>
  <c r="O59" i="6"/>
  <c r="O60" i="6"/>
  <c r="O61" i="6"/>
  <c r="W110" i="1" l="1"/>
  <c r="X110" i="1"/>
  <c r="Y110"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103" i="1"/>
  <c r="Y104" i="1"/>
  <c r="Y105" i="1"/>
  <c r="Y106" i="1"/>
  <c r="Y107" i="1"/>
  <c r="Y108" i="1"/>
  <c r="Y109"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Z110" i="1" l="1"/>
  <c r="O62" i="6"/>
  <c r="O63" i="6"/>
  <c r="O64" i="6"/>
  <c r="O65" i="6"/>
  <c r="O66" i="6"/>
  <c r="O67" i="6"/>
  <c r="O68" i="6"/>
  <c r="O69" i="6"/>
  <c r="O70" i="6"/>
  <c r="O71"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2" i="6"/>
  <c r="O103" i="6"/>
  <c r="O104" i="6"/>
  <c r="O105" i="6"/>
  <c r="O106" i="6"/>
  <c r="O107" i="6"/>
  <c r="O108" i="6"/>
  <c r="O109" i="6"/>
  <c r="W52" i="1" l="1"/>
  <c r="W60" i="1"/>
  <c r="W62" i="1"/>
  <c r="W43" i="1"/>
  <c r="W56" i="1"/>
  <c r="W34" i="1"/>
  <c r="W32" i="1"/>
  <c r="W50" i="1"/>
  <c r="W36" i="1"/>
  <c r="W49" i="1"/>
  <c r="W59" i="1"/>
  <c r="W16" i="1"/>
  <c r="W46" i="1"/>
  <c r="W26" i="1"/>
  <c r="W6" i="1"/>
  <c r="W20" i="1"/>
  <c r="W19" i="1"/>
  <c r="W22" i="1"/>
  <c r="W9" i="1"/>
  <c r="W8" i="1"/>
  <c r="W10" i="1"/>
  <c r="W11" i="1"/>
  <c r="W4" i="1"/>
  <c r="W44" i="1"/>
  <c r="W35" i="1"/>
  <c r="W58" i="1"/>
  <c r="W27" i="1"/>
  <c r="W61" i="1"/>
  <c r="W41" i="1"/>
  <c r="W51" i="1"/>
  <c r="W53" i="1"/>
  <c r="W57" i="1"/>
  <c r="W30" i="1"/>
  <c r="W15" i="1"/>
  <c r="W29" i="1"/>
  <c r="W24" i="1"/>
  <c r="W5" i="1"/>
  <c r="W33" i="1"/>
  <c r="W7" i="1"/>
  <c r="W40" i="1"/>
  <c r="W18" i="1"/>
  <c r="W14" i="1"/>
  <c r="W54" i="1"/>
  <c r="W13" i="1"/>
  <c r="W45" i="1"/>
  <c r="W25" i="1"/>
  <c r="W23" i="1"/>
  <c r="W38" i="1"/>
  <c r="W37" i="1"/>
  <c r="W3" i="1"/>
  <c r="W48" i="1"/>
  <c r="W47" i="1"/>
  <c r="W39" i="1"/>
  <c r="W28" i="1"/>
  <c r="W17" i="1"/>
  <c r="W31" i="1"/>
  <c r="W21" i="1"/>
  <c r="W12" i="1"/>
  <c r="W42" i="1"/>
  <c r="W55" i="1"/>
  <c r="Z106" i="1" l="1"/>
  <c r="Z82" i="1"/>
  <c r="Z74" i="1"/>
  <c r="Z66" i="1"/>
  <c r="Z90" i="1"/>
  <c r="Z86" i="1"/>
  <c r="Z109" i="1"/>
  <c r="Z89" i="1"/>
  <c r="Z81" i="1"/>
  <c r="Z73" i="1"/>
  <c r="Z65" i="1"/>
  <c r="Z98" i="1"/>
  <c r="Z78" i="1"/>
  <c r="Z105" i="1"/>
  <c r="Z97" i="1"/>
  <c r="Z85" i="1"/>
  <c r="Z77" i="1"/>
  <c r="Z69" i="1"/>
  <c r="Z108" i="1"/>
  <c r="Z104" i="1"/>
  <c r="Z100" i="1"/>
  <c r="Z96" i="1"/>
  <c r="Z92" i="1"/>
  <c r="Z88" i="1"/>
  <c r="Z84" i="1"/>
  <c r="Z80" i="1"/>
  <c r="Z76" i="1"/>
  <c r="Z72" i="1"/>
  <c r="Z68" i="1"/>
  <c r="Z64" i="1"/>
  <c r="Z101" i="1"/>
  <c r="Z93" i="1"/>
  <c r="Z102" i="1"/>
  <c r="Z94" i="1"/>
  <c r="Z70" i="1"/>
  <c r="Z107" i="1"/>
  <c r="Z83" i="1"/>
  <c r="Z75" i="1"/>
  <c r="Z103" i="1"/>
  <c r="Z99" i="1"/>
  <c r="Z91" i="1"/>
  <c r="Z67" i="1"/>
  <c r="Z95" i="1"/>
  <c r="Z87" i="1"/>
  <c r="Z79" i="1"/>
  <c r="Z71" i="1"/>
  <c r="Z63" i="1"/>
  <c r="B43" i="4"/>
  <c r="B42" i="4"/>
  <c r="B48" i="4"/>
  <c r="B49" i="4"/>
  <c r="B55" i="4"/>
  <c r="B54" i="4"/>
  <c r="B58" i="4"/>
  <c r="B59" i="4"/>
  <c r="B60" i="4"/>
  <c r="B43" i="6"/>
  <c r="B49" i="6"/>
  <c r="B48" i="6"/>
  <c r="B55" i="6"/>
  <c r="B54" i="6"/>
  <c r="B58" i="6"/>
  <c r="B59" i="6"/>
  <c r="B60" i="6"/>
  <c r="Y17" i="1" l="1"/>
  <c r="X15" i="1"/>
  <c r="X56" i="1"/>
  <c r="X9" i="1" l="1"/>
  <c r="X48" i="1"/>
  <c r="X44" i="1"/>
  <c r="X46" i="1"/>
  <c r="X51" i="1"/>
  <c r="Y58" i="1"/>
  <c r="Y62" i="1"/>
  <c r="Y34" i="1"/>
  <c r="Y61" i="1"/>
  <c r="Y44" i="1"/>
  <c r="X32" i="1"/>
  <c r="X20" i="1"/>
  <c r="X22" i="1"/>
  <c r="X45" i="1"/>
  <c r="Y60" i="1"/>
  <c r="Y56" i="1"/>
  <c r="Z56" i="1" s="1"/>
  <c r="X7" i="1"/>
  <c r="X38" i="1"/>
  <c r="Y41" i="1"/>
  <c r="X5" i="1"/>
  <c r="Y54" i="1"/>
  <c r="Y35" i="1"/>
  <c r="X53" i="1"/>
  <c r="X19" i="1"/>
  <c r="X58" i="1"/>
  <c r="X60" i="1"/>
  <c r="X54" i="1"/>
  <c r="X27" i="1"/>
  <c r="X16" i="1"/>
  <c r="Y51" i="1"/>
  <c r="Y32" i="1"/>
  <c r="Y57" i="1"/>
  <c r="Y45" i="1"/>
  <c r="Y27" i="1"/>
  <c r="Y53" i="1"/>
  <c r="Y59" i="1"/>
  <c r="Y49" i="1"/>
  <c r="Y43" i="1"/>
  <c r="Y50" i="1"/>
  <c r="Y38" i="1"/>
  <c r="Y13" i="1"/>
  <c r="X13" i="1"/>
  <c r="X33" i="1"/>
  <c r="X17" i="1"/>
  <c r="Z17" i="1" s="1"/>
  <c r="X30" i="1"/>
  <c r="X36" i="1"/>
  <c r="Y36" i="1"/>
  <c r="X24" i="1"/>
  <c r="Y48" i="1"/>
  <c r="X8" i="1"/>
  <c r="X18" i="1"/>
  <c r="X28" i="1"/>
  <c r="X35" i="1"/>
  <c r="X10" i="1"/>
  <c r="X61" i="1"/>
  <c r="X26" i="1"/>
  <c r="Y25" i="1"/>
  <c r="X29" i="1"/>
  <c r="X40" i="1"/>
  <c r="X57" i="1"/>
  <c r="X49" i="1"/>
  <c r="Y29" i="1"/>
  <c r="Y7" i="1"/>
  <c r="X11" i="1"/>
  <c r="X59" i="1"/>
  <c r="X50" i="1"/>
  <c r="X6" i="1"/>
  <c r="X14" i="1"/>
  <c r="Y10" i="1"/>
  <c r="Y11" i="1"/>
  <c r="Y14" i="1"/>
  <c r="Y30" i="1"/>
  <c r="Y5" i="1"/>
  <c r="Y18" i="1"/>
  <c r="Y15" i="1"/>
  <c r="Z15" i="1" s="1"/>
  <c r="Y33" i="1"/>
  <c r="Y24" i="1"/>
  <c r="Y40" i="1"/>
  <c r="Y6" i="1"/>
  <c r="Y9" i="1"/>
  <c r="Y42" i="1"/>
  <c r="Y23" i="1"/>
  <c r="Y31" i="1"/>
  <c r="Y39" i="1"/>
  <c r="Y47" i="1"/>
  <c r="Y12" i="1"/>
  <c r="Y16" i="1"/>
  <c r="Y20" i="1"/>
  <c r="Y8" i="1"/>
  <c r="Y46" i="1"/>
  <c r="Y19" i="1"/>
  <c r="Y37" i="1"/>
  <c r="Y3" i="1"/>
  <c r="Y26" i="1"/>
  <c r="Y22" i="1"/>
  <c r="X23" i="1"/>
  <c r="X42" i="1"/>
  <c r="X37" i="1"/>
  <c r="X3" i="1"/>
  <c r="X39" i="1"/>
  <c r="X31" i="1"/>
  <c r="X12" i="1"/>
  <c r="X47" i="1"/>
  <c r="Z9" i="1" l="1"/>
  <c r="Z57" i="1"/>
  <c r="Z48" i="1"/>
  <c r="Z45" i="1"/>
  <c r="Z60" i="1"/>
  <c r="Z38" i="1"/>
  <c r="Z44" i="1"/>
  <c r="Z51" i="1"/>
  <c r="Z32" i="1"/>
  <c r="Z46" i="1"/>
  <c r="Z58" i="1"/>
  <c r="Z61" i="1"/>
  <c r="Z22" i="1"/>
  <c r="Z36" i="1"/>
  <c r="Z53" i="1"/>
  <c r="Z50" i="1"/>
  <c r="Z54" i="1"/>
  <c r="Z20" i="1"/>
  <c r="Z7" i="1"/>
  <c r="Z27" i="1"/>
  <c r="Z35" i="1"/>
  <c r="Z10" i="1"/>
  <c r="Z59" i="1"/>
  <c r="Z16" i="1"/>
  <c r="Z30" i="1"/>
  <c r="Z18" i="1"/>
  <c r="Z5" i="1"/>
  <c r="Z49" i="1"/>
  <c r="Z19" i="1"/>
  <c r="Z13" i="1"/>
  <c r="Z8" i="1"/>
  <c r="Z37" i="1"/>
  <c r="Z42" i="1"/>
  <c r="Z24" i="1"/>
  <c r="Z33" i="1"/>
  <c r="Z26" i="1"/>
  <c r="Z29" i="1"/>
  <c r="Z40" i="1"/>
  <c r="Z14" i="1"/>
  <c r="Z11" i="1"/>
  <c r="Z6" i="1"/>
  <c r="Z3" i="1"/>
  <c r="Z31" i="1"/>
  <c r="Z12" i="1"/>
  <c r="Z39" i="1"/>
  <c r="Z23" i="1"/>
  <c r="Z47" i="1"/>
  <c r="B25" i="1" l="1"/>
  <c r="B17" i="1"/>
  <c r="B110" i="1"/>
  <c r="H25" i="10"/>
  <c r="C24" i="10"/>
  <c r="C8" i="10"/>
  <c r="H14" i="10"/>
  <c r="C35" i="10"/>
  <c r="C7" i="10"/>
  <c r="H51" i="10"/>
  <c r="H11" i="10"/>
  <c r="H42" i="10"/>
  <c r="C22" i="10"/>
  <c r="C5" i="10"/>
  <c r="M43" i="10"/>
  <c r="C23" i="10"/>
  <c r="C40" i="10"/>
  <c r="C31" i="10"/>
  <c r="C36" i="10"/>
  <c r="C9" i="10"/>
  <c r="C53" i="10"/>
  <c r="C6" i="10"/>
  <c r="H6" i="10"/>
  <c r="C30" i="10"/>
  <c r="H22" i="10"/>
  <c r="M29" i="10"/>
  <c r="H12" i="10"/>
  <c r="M24" i="10"/>
  <c r="H54" i="10"/>
  <c r="M36" i="10"/>
  <c r="C54" i="10"/>
  <c r="H29" i="10"/>
  <c r="M50" i="10"/>
  <c r="H34" i="10"/>
  <c r="H24" i="10"/>
  <c r="C51" i="10"/>
  <c r="M22" i="10"/>
  <c r="H32" i="10"/>
  <c r="M40" i="10"/>
  <c r="H30" i="10"/>
  <c r="C41" i="10"/>
  <c r="C32" i="10"/>
  <c r="H13" i="10"/>
  <c r="H8" i="10"/>
  <c r="H16" i="10"/>
  <c r="M54" i="10"/>
  <c r="C15" i="10"/>
  <c r="H23" i="10"/>
  <c r="C12" i="10"/>
  <c r="H53" i="10"/>
  <c r="C47" i="10"/>
  <c r="C16" i="10"/>
  <c r="M26" i="10"/>
  <c r="H27" i="10"/>
  <c r="M23" i="10"/>
  <c r="C42" i="10"/>
  <c r="H41" i="10"/>
  <c r="C13" i="10"/>
  <c r="M35" i="10"/>
  <c r="H15" i="10"/>
  <c r="C44" i="10"/>
  <c r="M33" i="10"/>
  <c r="H28" i="10"/>
  <c r="M27" i="10"/>
  <c r="C50" i="10"/>
  <c r="C18" i="10"/>
  <c r="H10" i="10"/>
  <c r="H33" i="10"/>
  <c r="M47" i="10"/>
  <c r="M34" i="10"/>
  <c r="C34" i="10"/>
  <c r="H9" i="10"/>
  <c r="H35" i="10"/>
  <c r="H31" i="10"/>
  <c r="C25" i="10"/>
  <c r="H36" i="10"/>
  <c r="C14" i="10"/>
  <c r="H49" i="10"/>
  <c r="B12" i="1"/>
  <c r="M48" i="10"/>
  <c r="H50" i="10"/>
  <c r="C27" i="10"/>
  <c r="H5" i="10"/>
  <c r="H46" i="10"/>
  <c r="M53" i="10"/>
  <c r="C45" i="10"/>
  <c r="C17" i="10"/>
  <c r="M32" i="10"/>
  <c r="H4" i="10"/>
  <c r="H18" i="10"/>
  <c r="C46" i="10"/>
  <c r="C10" i="10"/>
  <c r="M28" i="10"/>
  <c r="H43" i="10"/>
  <c r="M42" i="10"/>
  <c r="M52" i="10"/>
  <c r="H52" i="10"/>
  <c r="C33" i="10"/>
  <c r="B93" i="6"/>
  <c r="M25" i="10"/>
  <c r="H40" i="10"/>
  <c r="H17" i="10"/>
  <c r="C52" i="10"/>
  <c r="C48" i="10"/>
  <c r="H7" i="10"/>
  <c r="B40" i="4"/>
  <c r="M41" i="10"/>
  <c r="C29" i="10"/>
  <c r="H47" i="10"/>
  <c r="H48" i="10"/>
  <c r="H26" i="10"/>
  <c r="M30" i="10"/>
  <c r="M46" i="10"/>
  <c r="B18" i="1"/>
  <c r="M31" i="10"/>
  <c r="M49" i="10"/>
  <c r="H45" i="10"/>
  <c r="C28" i="10"/>
  <c r="C43" i="10"/>
  <c r="H44" i="10"/>
  <c r="M45" i="10"/>
  <c r="M51" i="10"/>
  <c r="C11" i="10"/>
  <c r="C49" i="10"/>
  <c r="M44" i="10"/>
  <c r="C4" i="10"/>
  <c r="C26" i="10"/>
  <c r="B56" i="1"/>
  <c r="B61" i="6"/>
  <c r="B84" i="6"/>
  <c r="B75" i="1"/>
  <c r="B64" i="4"/>
  <c r="B19" i="1"/>
  <c r="B20" i="1"/>
  <c r="B87" i="4"/>
  <c r="B83" i="4"/>
  <c r="B105" i="1"/>
  <c r="B33" i="1"/>
  <c r="B65" i="1"/>
  <c r="B69" i="6"/>
  <c r="B101" i="4"/>
  <c r="B9" i="1"/>
  <c r="B74" i="4"/>
  <c r="B45" i="4"/>
  <c r="B51" i="1"/>
  <c r="B50" i="4"/>
  <c r="B103" i="6"/>
  <c r="B86" i="6"/>
  <c r="B78" i="6"/>
  <c r="B22" i="1"/>
  <c r="B96" i="6"/>
  <c r="B92" i="6"/>
  <c r="B81" i="6"/>
  <c r="B86" i="4"/>
  <c r="B91" i="4"/>
  <c r="B88" i="6"/>
  <c r="B65" i="6"/>
  <c r="B39" i="1"/>
  <c r="B94" i="4"/>
  <c r="B59" i="1"/>
  <c r="B77" i="1"/>
  <c r="B60" i="1"/>
  <c r="B77" i="4"/>
  <c r="B69" i="1"/>
  <c r="B103" i="1"/>
  <c r="B72" i="1"/>
  <c r="B101" i="6"/>
  <c r="B79" i="1"/>
  <c r="B27" i="1"/>
  <c r="B82" i="1"/>
  <c r="B66" i="4"/>
  <c r="B24" i="1"/>
  <c r="B81" i="1"/>
  <c r="B94" i="6"/>
  <c r="B82" i="4"/>
  <c r="B71" i="4"/>
  <c r="B80" i="4"/>
  <c r="B52" i="4"/>
  <c r="B79" i="6"/>
  <c r="B64" i="6"/>
  <c r="B42" i="1"/>
  <c r="B51" i="4"/>
  <c r="B85" i="6"/>
  <c r="B58" i="1"/>
  <c r="B72" i="6"/>
  <c r="B99" i="4"/>
  <c r="B96" i="1"/>
  <c r="B54" i="1"/>
  <c r="B89" i="4"/>
  <c r="B79" i="4"/>
  <c r="B99" i="6"/>
  <c r="B45" i="6"/>
  <c r="B85" i="1"/>
  <c r="B105" i="6"/>
  <c r="B44" i="6"/>
  <c r="B73" i="6"/>
  <c r="B67" i="1"/>
  <c r="B92" i="1"/>
  <c r="B26" i="1"/>
  <c r="B45" i="1"/>
  <c r="B53" i="4"/>
  <c r="B36" i="1"/>
  <c r="B47" i="1"/>
  <c r="B51" i="6"/>
  <c r="B102" i="4"/>
  <c r="B95" i="1"/>
  <c r="B94" i="1"/>
  <c r="B77" i="6"/>
  <c r="B92" i="4"/>
  <c r="B68" i="1"/>
  <c r="B34" i="1"/>
  <c r="B63" i="6"/>
  <c r="B91" i="1"/>
  <c r="B43" i="1"/>
  <c r="B102" i="1"/>
  <c r="B70" i="4"/>
  <c r="B85" i="4"/>
  <c r="B46" i="6"/>
  <c r="B108" i="6"/>
  <c r="B70" i="1"/>
  <c r="B66" i="1"/>
  <c r="B93" i="4"/>
  <c r="B106" i="1"/>
  <c r="B82" i="6"/>
  <c r="B41" i="4"/>
  <c r="B91" i="6"/>
  <c r="B41" i="1"/>
  <c r="B28" i="1"/>
  <c r="B13" i="1"/>
  <c r="B50" i="6"/>
  <c r="B11" i="1"/>
  <c r="B72" i="4"/>
  <c r="B89" i="6"/>
  <c r="B64" i="1"/>
  <c r="B14" i="1"/>
  <c r="B105" i="4"/>
  <c r="B101" i="1"/>
  <c r="B57" i="1"/>
  <c r="B75" i="6"/>
  <c r="B67" i="4"/>
  <c r="B98" i="4"/>
  <c r="B52" i="1"/>
  <c r="B78" i="4"/>
  <c r="B95" i="4"/>
  <c r="B63" i="1"/>
  <c r="B88" i="1"/>
  <c r="B80" i="1"/>
  <c r="B104" i="4"/>
  <c r="B108" i="4"/>
  <c r="B7" i="1"/>
  <c r="B102" i="6"/>
  <c r="A5" i="7"/>
  <c r="Y2" i="5" s="1"/>
  <c r="K3" i="1" s="1"/>
  <c r="B8" i="1"/>
  <c r="B31" i="1"/>
  <c r="B16" i="1"/>
  <c r="B49" i="1"/>
  <c r="B75" i="4"/>
  <c r="B62" i="4"/>
  <c r="B6" i="1"/>
  <c r="B56" i="6"/>
  <c r="B53" i="6"/>
  <c r="B47" i="4"/>
  <c r="B29" i="1"/>
  <c r="B107" i="1"/>
  <c r="B73" i="1"/>
  <c r="B76" i="6"/>
  <c r="B67" i="6"/>
  <c r="B109" i="1"/>
  <c r="B61" i="4"/>
  <c r="B100" i="6"/>
  <c r="B40" i="1"/>
  <c r="B56" i="4"/>
  <c r="B68" i="6"/>
  <c r="B97" i="1"/>
  <c r="B38" i="1"/>
  <c r="B76" i="4"/>
  <c r="B35" i="1"/>
  <c r="B44" i="1"/>
  <c r="B57" i="6"/>
  <c r="B10" i="1"/>
  <c r="B87" i="1"/>
  <c r="B23" i="1"/>
  <c r="B90" i="4"/>
  <c r="B109" i="6"/>
  <c r="B97" i="6"/>
  <c r="B88" i="4"/>
  <c r="B47" i="6"/>
  <c r="B74" i="1"/>
  <c r="B78" i="1"/>
  <c r="B71" i="6"/>
  <c r="B46" i="4"/>
  <c r="B70" i="6"/>
  <c r="B83" i="1"/>
  <c r="B61" i="1"/>
  <c r="B37" i="1"/>
  <c r="B99" i="1"/>
  <c r="B106" i="6"/>
  <c r="B46" i="1"/>
  <c r="B84" i="4"/>
  <c r="B103" i="4"/>
  <c r="B73" i="4"/>
  <c r="B96" i="4"/>
  <c r="B100" i="4"/>
  <c r="B93" i="1"/>
  <c r="B95" i="6"/>
  <c r="B98" i="6"/>
  <c r="B44" i="4"/>
  <c r="B84" i="1"/>
  <c r="B15" i="1"/>
  <c r="B106" i="4"/>
  <c r="B104" i="6"/>
  <c r="B32" i="1"/>
  <c r="B69" i="4"/>
  <c r="B100" i="1"/>
  <c r="B83" i="6"/>
  <c r="B62" i="1"/>
  <c r="B53" i="1"/>
  <c r="B80" i="6"/>
  <c r="B71" i="1"/>
  <c r="B87" i="6"/>
  <c r="B107" i="4"/>
  <c r="B74" i="6"/>
  <c r="B50" i="1"/>
  <c r="B90" i="6"/>
  <c r="B97" i="4"/>
  <c r="B30" i="1"/>
  <c r="B107" i="6"/>
  <c r="B98" i="1"/>
  <c r="B81" i="4"/>
  <c r="B90" i="1"/>
  <c r="B63" i="4"/>
  <c r="B48" i="1"/>
  <c r="B57" i="4"/>
  <c r="B104" i="1"/>
  <c r="B65" i="4"/>
  <c r="B68" i="4"/>
  <c r="B55" i="1"/>
  <c r="B62" i="6"/>
  <c r="B86" i="1"/>
  <c r="B109" i="4"/>
  <c r="B21" i="1"/>
  <c r="B66" i="6"/>
  <c r="B89" i="1"/>
  <c r="B108" i="1"/>
  <c r="B52" i="6"/>
  <c r="B76" i="1"/>
  <c r="X62" i="1" l="1"/>
  <c r="Z62" i="1" s="1"/>
  <c r="AA62" i="1" s="1"/>
  <c r="Y21" i="1"/>
  <c r="Y52" i="1"/>
  <c r="X43" i="1"/>
  <c r="Z43" i="1" s="1"/>
  <c r="AA43" i="1" s="1"/>
  <c r="X21" i="1"/>
  <c r="Y28" i="1"/>
  <c r="Z28" i="1" s="1"/>
  <c r="AA28" i="1" s="1"/>
  <c r="Y55" i="1"/>
  <c r="Y4" i="1"/>
  <c r="X25" i="1"/>
  <c r="Z25" i="1" s="1"/>
  <c r="AA25" i="1" s="1"/>
  <c r="X52" i="1"/>
  <c r="X34" i="1"/>
  <c r="Z34" i="1" s="1"/>
  <c r="AA34" i="1" s="1"/>
  <c r="X4" i="1"/>
  <c r="X41" i="1"/>
  <c r="Z41" i="1" s="1"/>
  <c r="AA41" i="1" s="1"/>
  <c r="X55" i="1"/>
  <c r="D52" i="10"/>
  <c r="I53" i="10"/>
  <c r="N54" i="10"/>
  <c r="I4" i="10"/>
  <c r="D6" i="10"/>
  <c r="D45" i="10"/>
  <c r="I46" i="10"/>
  <c r="N47" i="10"/>
  <c r="I13" i="10"/>
  <c r="D15" i="10"/>
  <c r="D50" i="10"/>
  <c r="I51" i="10"/>
  <c r="N52" i="10"/>
  <c r="I18" i="10"/>
  <c r="D43" i="10"/>
  <c r="I44" i="10"/>
  <c r="N45" i="10"/>
  <c r="I11" i="10"/>
  <c r="D13" i="10"/>
  <c r="I30" i="10"/>
  <c r="N31" i="10"/>
  <c r="D32" i="10"/>
  <c r="I31" i="10"/>
  <c r="N32" i="10"/>
  <c r="D33" i="10"/>
  <c r="I36" i="10"/>
  <c r="D22" i="10"/>
  <c r="I25" i="10"/>
  <c r="N26" i="10"/>
  <c r="D27" i="10"/>
  <c r="N68" i="6"/>
  <c r="N84" i="6"/>
  <c r="N100" i="6"/>
  <c r="N66" i="4"/>
  <c r="N82" i="4"/>
  <c r="N98" i="4"/>
  <c r="Y24" i="5"/>
  <c r="K25" i="1" s="1"/>
  <c r="Y40" i="5"/>
  <c r="K41" i="1" s="1"/>
  <c r="Y56" i="5"/>
  <c r="Y72" i="5"/>
  <c r="Y88" i="5"/>
  <c r="Y104" i="5"/>
  <c r="N73" i="6"/>
  <c r="N89" i="6"/>
  <c r="N105" i="6"/>
  <c r="N67" i="4"/>
  <c r="N83" i="4"/>
  <c r="N99" i="4"/>
  <c r="Y25" i="5"/>
  <c r="K26" i="1" s="1"/>
  <c r="Y41" i="5"/>
  <c r="K42" i="1" s="1"/>
  <c r="Y57" i="5"/>
  <c r="Y73" i="5"/>
  <c r="Y89" i="5"/>
  <c r="Y105" i="5"/>
  <c r="N70" i="6"/>
  <c r="N86" i="6"/>
  <c r="N102" i="6"/>
  <c r="N68" i="4"/>
  <c r="N84" i="4"/>
  <c r="N100" i="4"/>
  <c r="Y26" i="5"/>
  <c r="K27" i="1" s="1"/>
  <c r="Y43" i="5"/>
  <c r="K44" i="1" s="1"/>
  <c r="Y58" i="5"/>
  <c r="Y74" i="5"/>
  <c r="Y90" i="5"/>
  <c r="Y106" i="5"/>
  <c r="N75" i="6"/>
  <c r="N91" i="6"/>
  <c r="N107" i="6"/>
  <c r="N73" i="4"/>
  <c r="N89" i="4"/>
  <c r="N105" i="4"/>
  <c r="Y30" i="5"/>
  <c r="K31" i="1" s="1"/>
  <c r="Y47" i="5"/>
  <c r="K48" i="1" s="1"/>
  <c r="Y63" i="5"/>
  <c r="Y79" i="5"/>
  <c r="Y95" i="5"/>
  <c r="AA110" i="1"/>
  <c r="Y19" i="5"/>
  <c r="K20" i="1" s="1"/>
  <c r="Y5" i="5"/>
  <c r="K6" i="1" s="1"/>
  <c r="Y16" i="5"/>
  <c r="K17" i="1" s="1"/>
  <c r="Y12" i="5"/>
  <c r="K13" i="1" s="1"/>
  <c r="AA98" i="1"/>
  <c r="AA95" i="1"/>
  <c r="AA99" i="1"/>
  <c r="AA74" i="1"/>
  <c r="AA84" i="1"/>
  <c r="AA93" i="1"/>
  <c r="AA79" i="1"/>
  <c r="AA92" i="1"/>
  <c r="AA101" i="1"/>
  <c r="AA68" i="1"/>
  <c r="AA103" i="1"/>
  <c r="AA77" i="1"/>
  <c r="D40" i="10"/>
  <c r="I41" i="10"/>
  <c r="N42" i="10"/>
  <c r="I8" i="10"/>
  <c r="D10" i="10"/>
  <c r="D49" i="10"/>
  <c r="I50" i="10"/>
  <c r="N51" i="10"/>
  <c r="I17" i="10"/>
  <c r="D17" i="10"/>
  <c r="D54" i="10"/>
  <c r="N40" i="10"/>
  <c r="I6" i="10"/>
  <c r="D8" i="10"/>
  <c r="D47" i="10"/>
  <c r="I48" i="10"/>
  <c r="N49" i="10"/>
  <c r="I15" i="10"/>
  <c r="D14" i="10"/>
  <c r="I34" i="10"/>
  <c r="N35" i="10"/>
  <c r="D36" i="10"/>
  <c r="I35" i="10"/>
  <c r="N36" i="10"/>
  <c r="I24" i="10"/>
  <c r="N25" i="10"/>
  <c r="D26" i="10"/>
  <c r="I29" i="10"/>
  <c r="N30" i="10"/>
  <c r="D31" i="10"/>
  <c r="N72" i="6"/>
  <c r="N88" i="6"/>
  <c r="N104" i="6"/>
  <c r="N70" i="4"/>
  <c r="N86" i="4"/>
  <c r="N102" i="4"/>
  <c r="Y29" i="5"/>
  <c r="K30" i="1" s="1"/>
  <c r="Y45" i="5"/>
  <c r="K46" i="1" s="1"/>
  <c r="Y60" i="5"/>
  <c r="Y76" i="5"/>
  <c r="Y92" i="5"/>
  <c r="Y108" i="5"/>
  <c r="N77" i="6"/>
  <c r="N93" i="6"/>
  <c r="N109" i="6"/>
  <c r="N71" i="4"/>
  <c r="N87" i="4"/>
  <c r="N103" i="4"/>
  <c r="Y28" i="5"/>
  <c r="K29" i="1" s="1"/>
  <c r="Y44" i="5"/>
  <c r="K45" i="1" s="1"/>
  <c r="Y61" i="5"/>
  <c r="Y77" i="5"/>
  <c r="Y93" i="5"/>
  <c r="Y109" i="5"/>
  <c r="N74" i="6"/>
  <c r="N90" i="6"/>
  <c r="N106" i="6"/>
  <c r="N72" i="4"/>
  <c r="N88" i="4"/>
  <c r="N104" i="4"/>
  <c r="Y31" i="5"/>
  <c r="K32" i="1" s="1"/>
  <c r="Y46" i="5"/>
  <c r="K47" i="1" s="1"/>
  <c r="Y62" i="5"/>
  <c r="Y78" i="5"/>
  <c r="Y94" i="5"/>
  <c r="N63" i="6"/>
  <c r="N79" i="6"/>
  <c r="N95" i="6"/>
  <c r="N77" i="4"/>
  <c r="N93" i="4"/>
  <c r="N109" i="4"/>
  <c r="Y34" i="5"/>
  <c r="K35" i="1" s="1"/>
  <c r="Y51" i="5"/>
  <c r="Y67" i="5"/>
  <c r="Y83" i="5"/>
  <c r="Y99" i="5"/>
  <c r="D44" i="10"/>
  <c r="I45" i="10"/>
  <c r="N46" i="10"/>
  <c r="I12" i="10"/>
  <c r="D18" i="10"/>
  <c r="D53" i="10"/>
  <c r="I54" i="10"/>
  <c r="I5" i="10"/>
  <c r="D7" i="10"/>
  <c r="D42" i="10"/>
  <c r="I43" i="10"/>
  <c r="N44" i="10"/>
  <c r="I10" i="10"/>
  <c r="D12" i="10"/>
  <c r="D51" i="10"/>
  <c r="I52" i="10"/>
  <c r="N53" i="10"/>
  <c r="D5" i="10"/>
  <c r="I22" i="10"/>
  <c r="N23" i="10"/>
  <c r="D24" i="10"/>
  <c r="I23" i="10"/>
  <c r="N24" i="10"/>
  <c r="D25" i="10"/>
  <c r="I28" i="10"/>
  <c r="N29" i="10"/>
  <c r="D30" i="10"/>
  <c r="I33" i="10"/>
  <c r="N34" i="10"/>
  <c r="D35" i="10"/>
  <c r="N76" i="6"/>
  <c r="N92" i="6"/>
  <c r="N108" i="6"/>
  <c r="N74" i="4"/>
  <c r="N90" i="4"/>
  <c r="N106" i="4"/>
  <c r="Y32" i="5"/>
  <c r="K33" i="1" s="1"/>
  <c r="Y48" i="5"/>
  <c r="K49" i="1" s="1"/>
  <c r="Y64" i="5"/>
  <c r="Y80" i="5"/>
  <c r="Y96" i="5"/>
  <c r="N65" i="6"/>
  <c r="N81" i="6"/>
  <c r="N97" i="6"/>
  <c r="N75" i="4"/>
  <c r="N91" i="4"/>
  <c r="N107" i="4"/>
  <c r="Y33" i="5"/>
  <c r="K34" i="1" s="1"/>
  <c r="Y49" i="5"/>
  <c r="K50" i="1" s="1"/>
  <c r="Y65" i="5"/>
  <c r="Y81" i="5"/>
  <c r="Y97" i="5"/>
  <c r="N62" i="6"/>
  <c r="N78" i="6"/>
  <c r="N94" i="6"/>
  <c r="N76" i="4"/>
  <c r="N92" i="4"/>
  <c r="N108" i="4"/>
  <c r="Y35" i="5"/>
  <c r="K36" i="1" s="1"/>
  <c r="Y50" i="5"/>
  <c r="Y66" i="5"/>
  <c r="Y82" i="5"/>
  <c r="Y98" i="5"/>
  <c r="N67" i="6"/>
  <c r="N83" i="6"/>
  <c r="N99" i="6"/>
  <c r="N65" i="4"/>
  <c r="N81" i="4"/>
  <c r="N97" i="4"/>
  <c r="Y23" i="5"/>
  <c r="K24" i="1" s="1"/>
  <c r="Y39" i="5"/>
  <c r="K40" i="1" s="1"/>
  <c r="Y54" i="5"/>
  <c r="Y71" i="5"/>
  <c r="Y87" i="5"/>
  <c r="Y103" i="5"/>
  <c r="N43" i="10"/>
  <c r="D46" i="10"/>
  <c r="I14" i="10"/>
  <c r="N27" i="10"/>
  <c r="D29" i="10"/>
  <c r="N22" i="10"/>
  <c r="N96" i="6"/>
  <c r="Y21" i="5"/>
  <c r="K22" i="1" s="1"/>
  <c r="Y84" i="5"/>
  <c r="N101" i="6"/>
  <c r="Y20" i="5"/>
  <c r="K21" i="1" s="1"/>
  <c r="Y85" i="5"/>
  <c r="N98" i="6"/>
  <c r="Y22" i="5"/>
  <c r="K23" i="1" s="1"/>
  <c r="Y86" i="5"/>
  <c r="N103" i="6"/>
  <c r="Y27" i="5"/>
  <c r="K28" i="1" s="1"/>
  <c r="Y91" i="5"/>
  <c r="Y18" i="5"/>
  <c r="K19" i="1" s="1"/>
  <c r="Y9" i="5"/>
  <c r="K10" i="1" s="1"/>
  <c r="Y14" i="5"/>
  <c r="K15" i="1" s="1"/>
  <c r="AA63" i="1"/>
  <c r="AA75" i="1"/>
  <c r="AA73" i="1"/>
  <c r="AA86" i="1"/>
  <c r="AA100" i="1"/>
  <c r="AA94" i="1"/>
  <c r="AA87" i="1"/>
  <c r="AA108" i="1"/>
  <c r="Y10" i="5"/>
  <c r="K11" i="1" s="1"/>
  <c r="Y3" i="5"/>
  <c r="K4" i="1" s="1"/>
  <c r="AA78" i="1"/>
  <c r="AA71" i="1"/>
  <c r="AA80" i="1"/>
  <c r="AA69" i="1"/>
  <c r="AA88" i="1"/>
  <c r="I42" i="10"/>
  <c r="D11" i="10"/>
  <c r="N41" i="10"/>
  <c r="I26" i="10"/>
  <c r="D34" i="10"/>
  <c r="Y68" i="5"/>
  <c r="Y69" i="5"/>
  <c r="N82" i="6"/>
  <c r="N87" i="6"/>
  <c r="N101" i="4"/>
  <c r="Y6" i="5"/>
  <c r="K7" i="1" s="1"/>
  <c r="Y17" i="5"/>
  <c r="K18" i="1" s="1"/>
  <c r="AA64" i="1"/>
  <c r="AA106" i="1"/>
  <c r="AA81" i="1"/>
  <c r="AA107" i="1"/>
  <c r="AA91" i="1"/>
  <c r="D48" i="10"/>
  <c r="I16" i="10"/>
  <c r="I47" i="10"/>
  <c r="D16" i="10"/>
  <c r="I7" i="10"/>
  <c r="D28" i="10"/>
  <c r="I32" i="10"/>
  <c r="D23" i="10"/>
  <c r="N62" i="4"/>
  <c r="Y37" i="5"/>
  <c r="K38" i="1" s="1"/>
  <c r="Y100" i="5"/>
  <c r="N63" i="4"/>
  <c r="Y36" i="5"/>
  <c r="K37" i="1" s="1"/>
  <c r="Y101" i="5"/>
  <c r="N64" i="4"/>
  <c r="Y38" i="5"/>
  <c r="K39" i="1" s="1"/>
  <c r="Y102" i="5"/>
  <c r="N69" i="4"/>
  <c r="Y42" i="5"/>
  <c r="K43" i="1" s="1"/>
  <c r="Y107" i="5"/>
  <c r="Y13" i="5"/>
  <c r="K14" i="1" s="1"/>
  <c r="AA66" i="1"/>
  <c r="AA76" i="1"/>
  <c r="AA82" i="1"/>
  <c r="AA70" i="1"/>
  <c r="N80" i="6"/>
  <c r="N94" i="4"/>
  <c r="N85" i="6"/>
  <c r="N96" i="4"/>
  <c r="Y75" i="5"/>
  <c r="AA105" i="1"/>
  <c r="AA83" i="1"/>
  <c r="AA97" i="1"/>
  <c r="I49" i="10"/>
  <c r="D41" i="10"/>
  <c r="I9" i="10"/>
  <c r="N48" i="10"/>
  <c r="I40" i="10"/>
  <c r="D9" i="10"/>
  <c r="I27" i="10"/>
  <c r="N33" i="10"/>
  <c r="N64" i="6"/>
  <c r="N78" i="4"/>
  <c r="Y53" i="5"/>
  <c r="N69" i="6"/>
  <c r="N79" i="4"/>
  <c r="Y52" i="5"/>
  <c r="N66" i="6"/>
  <c r="N80" i="4"/>
  <c r="Y55" i="5"/>
  <c r="N71" i="6"/>
  <c r="N85" i="4"/>
  <c r="Y59" i="5"/>
  <c r="Y15" i="5"/>
  <c r="K16" i="1" s="1"/>
  <c r="Y7" i="5"/>
  <c r="K8" i="1" s="1"/>
  <c r="Y11" i="5"/>
  <c r="K12" i="1" s="1"/>
  <c r="AA65" i="1"/>
  <c r="AA104" i="1"/>
  <c r="AA85" i="1"/>
  <c r="AA72" i="1"/>
  <c r="AA89" i="1"/>
  <c r="AA67" i="1"/>
  <c r="AA90" i="1"/>
  <c r="AA96" i="1"/>
  <c r="AA102" i="1"/>
  <c r="N50" i="10"/>
  <c r="N28" i="10"/>
  <c r="N95" i="4"/>
  <c r="Y70" i="5"/>
  <c r="Y4" i="5"/>
  <c r="K5" i="1" s="1"/>
  <c r="Y8" i="5"/>
  <c r="K9" i="1" s="1"/>
  <c r="AA109" i="1"/>
  <c r="AA9" i="1"/>
  <c r="AA56" i="1"/>
  <c r="AA15" i="1"/>
  <c r="AA38" i="1"/>
  <c r="AA48" i="1"/>
  <c r="AA60" i="1"/>
  <c r="AA17" i="1"/>
  <c r="AA44" i="1"/>
  <c r="AA45" i="1"/>
  <c r="AA57" i="1"/>
  <c r="AA61" i="1"/>
  <c r="AA51" i="1"/>
  <c r="AA47" i="1"/>
  <c r="AA24" i="1"/>
  <c r="AA30" i="1"/>
  <c r="AA37" i="1"/>
  <c r="AA18" i="1"/>
  <c r="AA20" i="1"/>
  <c r="AA40" i="1"/>
  <c r="AA26" i="1"/>
  <c r="AA54" i="1"/>
  <c r="AA33" i="1"/>
  <c r="AA49" i="1"/>
  <c r="AA19" i="1"/>
  <c r="AA46" i="1"/>
  <c r="AA32" i="1"/>
  <c r="AA59" i="1"/>
  <c r="AA6" i="1"/>
  <c r="AA23" i="1"/>
  <c r="AA35" i="1"/>
  <c r="AA53" i="1"/>
  <c r="AA8" i="1"/>
  <c r="AA16" i="1"/>
  <c r="AA36" i="1"/>
  <c r="AA42" i="1"/>
  <c r="AA22" i="1"/>
  <c r="AA11" i="1"/>
  <c r="AA27" i="1"/>
  <c r="AA14" i="1"/>
  <c r="AA7" i="1"/>
  <c r="AA12" i="1"/>
  <c r="AA50" i="1"/>
  <c r="AA31" i="1"/>
  <c r="AA13" i="1"/>
  <c r="AA10" i="1"/>
  <c r="AA58" i="1"/>
  <c r="AA29" i="1"/>
  <c r="AA39" i="1"/>
  <c r="Z21" i="1" l="1"/>
  <c r="AA21" i="1" s="1"/>
  <c r="Z55" i="1"/>
  <c r="AA55" i="1" s="1"/>
  <c r="Z52" i="1"/>
  <c r="AA52" i="1" s="1"/>
  <c r="Z4" i="1"/>
  <c r="N2" i="4"/>
  <c r="M3" i="1" s="1"/>
  <c r="N57" i="4"/>
  <c r="N33" i="4"/>
  <c r="M34" i="1" s="1"/>
  <c r="N51" i="4"/>
  <c r="N36" i="4"/>
  <c r="M37" i="1" s="1"/>
  <c r="N28" i="4"/>
  <c r="M29" i="1" s="1"/>
  <c r="N47" i="4"/>
  <c r="M48" i="1" s="1"/>
  <c r="N56" i="4"/>
  <c r="N34" i="4"/>
  <c r="M35" i="1" s="1"/>
  <c r="N61" i="4"/>
  <c r="N37" i="4"/>
  <c r="M38" i="1" s="1"/>
  <c r="N55" i="4"/>
  <c r="N18" i="4"/>
  <c r="M19" i="1" s="1"/>
  <c r="N14" i="4"/>
  <c r="M15" i="1" s="1"/>
  <c r="N16" i="4"/>
  <c r="M17" i="1" s="1"/>
  <c r="N9" i="4"/>
  <c r="M10" i="1" s="1"/>
  <c r="N25" i="4"/>
  <c r="M26" i="1" s="1"/>
  <c r="N39" i="4"/>
  <c r="M40" i="1" s="1"/>
  <c r="N24" i="4"/>
  <c r="M25" i="1" s="1"/>
  <c r="N29" i="4"/>
  <c r="M30" i="1" s="1"/>
  <c r="N22" i="4"/>
  <c r="M23" i="1" s="1"/>
  <c r="N15" i="4"/>
  <c r="M16" i="1" s="1"/>
  <c r="N5" i="4"/>
  <c r="M6" i="1" s="1"/>
  <c r="N3" i="4"/>
  <c r="M4" i="1" s="1"/>
  <c r="N41" i="4"/>
  <c r="M42" i="1" s="1"/>
  <c r="N59" i="4"/>
  <c r="N35" i="4"/>
  <c r="M36" i="1" s="1"/>
  <c r="N20" i="4"/>
  <c r="M21" i="1" s="1"/>
  <c r="N54" i="4"/>
  <c r="N31" i="4"/>
  <c r="M32" i="1" s="1"/>
  <c r="N40" i="4"/>
  <c r="M41" i="1" s="1"/>
  <c r="N58" i="4"/>
  <c r="N44" i="4"/>
  <c r="M45" i="1" s="1"/>
  <c r="N21" i="4"/>
  <c r="M22" i="1" s="1"/>
  <c r="N38" i="4"/>
  <c r="M39" i="1" s="1"/>
  <c r="N13" i="4"/>
  <c r="M14" i="1" s="1"/>
  <c r="N7" i="4"/>
  <c r="M8" i="1" s="1"/>
  <c r="N10" i="4"/>
  <c r="M11" i="1" s="1"/>
  <c r="N19" i="4"/>
  <c r="M20" i="1" s="1"/>
  <c r="N42" i="4"/>
  <c r="M43" i="1" s="1"/>
  <c r="N60" i="4"/>
  <c r="N49" i="4"/>
  <c r="M50" i="1" s="1"/>
  <c r="N43" i="4"/>
  <c r="M44" i="1" s="1"/>
  <c r="N46" i="4"/>
  <c r="M47" i="1" s="1"/>
  <c r="N6" i="4"/>
  <c r="M7" i="1" s="1"/>
  <c r="N17" i="4"/>
  <c r="M18" i="1" s="1"/>
  <c r="N53" i="4"/>
  <c r="N50" i="4"/>
  <c r="N12" i="4"/>
  <c r="M13" i="1" s="1"/>
  <c r="N48" i="4"/>
  <c r="M49" i="1" s="1"/>
  <c r="N45" i="4"/>
  <c r="M46" i="1" s="1"/>
  <c r="N11" i="4"/>
  <c r="M12" i="1" s="1"/>
  <c r="N26" i="4"/>
  <c r="M27" i="1" s="1"/>
  <c r="N27" i="4"/>
  <c r="M28" i="1" s="1"/>
  <c r="N23" i="4"/>
  <c r="M24" i="1" s="1"/>
  <c r="N52" i="4"/>
  <c r="N4" i="4"/>
  <c r="M5" i="1" s="1"/>
  <c r="N32" i="4"/>
  <c r="M33" i="1" s="1"/>
  <c r="N30" i="4"/>
  <c r="M31" i="1" s="1"/>
  <c r="N8" i="4"/>
  <c r="M9" i="1" s="1"/>
  <c r="N11" i="6"/>
  <c r="L12" i="1" s="1"/>
  <c r="N38" i="6"/>
  <c r="L39" i="1" s="1"/>
  <c r="N28" i="6"/>
  <c r="L29" i="1" s="1"/>
  <c r="N20" i="6"/>
  <c r="L21" i="1" s="1"/>
  <c r="N21" i="1" s="1"/>
  <c r="N39" i="6"/>
  <c r="L40" i="1" s="1"/>
  <c r="N18" i="6"/>
  <c r="L19" i="1" s="1"/>
  <c r="N8" i="6"/>
  <c r="L9" i="1" s="1"/>
  <c r="N9" i="1" s="1"/>
  <c r="N56" i="6"/>
  <c r="N7" i="6"/>
  <c r="L8" i="1" s="1"/>
  <c r="N52" i="6"/>
  <c r="N45" i="6"/>
  <c r="L46" i="1" s="1"/>
  <c r="N19" i="6"/>
  <c r="L20" i="1" s="1"/>
  <c r="N42" i="6"/>
  <c r="L43" i="1" s="1"/>
  <c r="N43" i="1" s="1"/>
  <c r="N33" i="6"/>
  <c r="L34" i="1" s="1"/>
  <c r="N34" i="1" s="1"/>
  <c r="N24" i="6"/>
  <c r="L25" i="1" s="1"/>
  <c r="N6" i="6"/>
  <c r="L7" i="1" s="1"/>
  <c r="N46" i="6"/>
  <c r="L47" i="1" s="1"/>
  <c r="N41" i="6"/>
  <c r="L42" i="1" s="1"/>
  <c r="N54" i="6"/>
  <c r="N21" i="6"/>
  <c r="L22" i="1" s="1"/>
  <c r="N26" i="6"/>
  <c r="L27" i="1" s="1"/>
  <c r="N60" i="6"/>
  <c r="N43" i="6"/>
  <c r="L44" i="1" s="1"/>
  <c r="N22" i="6"/>
  <c r="L23" i="1" s="1"/>
  <c r="N12" i="6"/>
  <c r="L13" i="1" s="1"/>
  <c r="N5" i="6"/>
  <c r="L6" i="1" s="1"/>
  <c r="N14" i="6"/>
  <c r="L15" i="1" s="1"/>
  <c r="N2" i="6"/>
  <c r="L3" i="1" s="1"/>
  <c r="N48" i="6"/>
  <c r="L49" i="1" s="1"/>
  <c r="N30" i="6"/>
  <c r="L31" i="1" s="1"/>
  <c r="N47" i="6"/>
  <c r="L48" i="1" s="1"/>
  <c r="N37" i="6"/>
  <c r="L38" i="1" s="1"/>
  <c r="N38" i="1" s="1"/>
  <c r="N29" i="6"/>
  <c r="L30" i="1" s="1"/>
  <c r="N50" i="6"/>
  <c r="N27" i="6"/>
  <c r="L28" i="1" s="1"/>
  <c r="N16" i="6"/>
  <c r="L17" i="1" s="1"/>
  <c r="N9" i="6"/>
  <c r="L10" i="1" s="1"/>
  <c r="N10" i="1" s="1"/>
  <c r="N23" i="6"/>
  <c r="L24" i="1" s="1"/>
  <c r="N53" i="6"/>
  <c r="N51" i="6"/>
  <c r="N32" i="6"/>
  <c r="L33" i="1" s="1"/>
  <c r="N31" i="6"/>
  <c r="L32" i="1" s="1"/>
  <c r="N13" i="6"/>
  <c r="L14" i="1" s="1"/>
  <c r="N14" i="1" s="1"/>
  <c r="N10" i="6"/>
  <c r="L11" i="1" s="1"/>
  <c r="N57" i="6"/>
  <c r="N36" i="6"/>
  <c r="L37" i="1" s="1"/>
  <c r="N17" i="6"/>
  <c r="L18" i="1" s="1"/>
  <c r="N61" i="6"/>
  <c r="N3" i="6"/>
  <c r="L4" i="1" s="1"/>
  <c r="N4" i="1" s="1"/>
  <c r="N35" i="6"/>
  <c r="L36" i="1" s="1"/>
  <c r="N59" i="6"/>
  <c r="N58" i="6"/>
  <c r="N55" i="6"/>
  <c r="N34" i="6"/>
  <c r="L35" i="1" s="1"/>
  <c r="N35" i="1" s="1"/>
  <c r="N15" i="6"/>
  <c r="L16" i="1" s="1"/>
  <c r="N49" i="6"/>
  <c r="L50" i="1" s="1"/>
  <c r="N44" i="6"/>
  <c r="L45" i="1" s="1"/>
  <c r="N45" i="1" s="1"/>
  <c r="N25" i="6"/>
  <c r="L26" i="1" s="1"/>
  <c r="N4" i="6"/>
  <c r="L5" i="1" s="1"/>
  <c r="N40" i="6"/>
  <c r="L41" i="1" s="1"/>
  <c r="N15" i="1" l="1"/>
  <c r="N3" i="1"/>
  <c r="N36" i="1"/>
  <c r="N32" i="1"/>
  <c r="N48" i="1"/>
  <c r="N7" i="1"/>
  <c r="N23" i="1"/>
  <c r="N5" i="1"/>
  <c r="N29" i="1"/>
  <c r="N37" i="1"/>
  <c r="N26" i="1"/>
  <c r="N42" i="1"/>
  <c r="N40" i="1"/>
  <c r="AA4" i="1"/>
  <c r="AA5" i="1"/>
  <c r="AA3" i="1"/>
  <c r="N22" i="1"/>
  <c r="N16" i="1"/>
  <c r="N18" i="1"/>
  <c r="N50" i="1"/>
  <c r="N19" i="1"/>
  <c r="N6" i="1"/>
  <c r="N39" i="1"/>
  <c r="N28" i="1"/>
  <c r="N8" i="1"/>
  <c r="N25" i="1"/>
  <c r="N24" i="1"/>
  <c r="N12" i="1"/>
  <c r="N41" i="1"/>
  <c r="N44" i="1"/>
  <c r="N27" i="1"/>
  <c r="N11" i="1"/>
  <c r="N33" i="1"/>
  <c r="N49" i="1"/>
  <c r="N47" i="1"/>
  <c r="N31" i="1"/>
  <c r="N13" i="1"/>
  <c r="N17" i="1"/>
  <c r="N20" i="1"/>
  <c r="N46" i="1"/>
  <c r="N30" i="1"/>
  <c r="D4" i="10"/>
  <c r="O30" i="1" l="1"/>
  <c r="P30" i="1" s="1"/>
  <c r="O28" i="1"/>
  <c r="P28" i="1" s="1"/>
  <c r="O29" i="1"/>
  <c r="P29" i="1" s="1"/>
  <c r="O31" i="1"/>
  <c r="P31" i="1" s="1"/>
  <c r="O27" i="1"/>
  <c r="P27" i="1" s="1"/>
  <c r="O32" i="1"/>
  <c r="P32" i="1" s="1"/>
  <c r="O3" i="1"/>
  <c r="P3" i="1" s="1"/>
  <c r="O10" i="1"/>
  <c r="P10" i="1" s="1"/>
  <c r="O23" i="1"/>
  <c r="P23" i="1" s="1"/>
  <c r="O7" i="1"/>
  <c r="P7" i="1" s="1"/>
  <c r="O18" i="1"/>
  <c r="P18" i="1" s="1"/>
  <c r="O16" i="1"/>
  <c r="P16" i="1" s="1"/>
  <c r="O22" i="1"/>
  <c r="P22" i="1" s="1"/>
  <c r="O12" i="1"/>
  <c r="P12" i="1" s="1"/>
  <c r="O20" i="1"/>
  <c r="P20" i="1" s="1"/>
  <c r="O24" i="1"/>
  <c r="P24" i="1" s="1"/>
  <c r="O17" i="1"/>
  <c r="P17" i="1" s="1"/>
  <c r="O25" i="1"/>
  <c r="P25" i="1" s="1"/>
  <c r="O8" i="1"/>
  <c r="P8" i="1" s="1"/>
  <c r="O13" i="1"/>
  <c r="P13" i="1" s="1"/>
  <c r="O4" i="1"/>
  <c r="P4" i="1" s="1"/>
  <c r="O26" i="1"/>
  <c r="P26" i="1" s="1"/>
  <c r="O15" i="1"/>
  <c r="P15" i="1" s="1"/>
  <c r="O6" i="1"/>
  <c r="P6" i="1" s="1"/>
  <c r="O21" i="1"/>
  <c r="P21" i="1" s="1"/>
  <c r="O19" i="1"/>
  <c r="P19" i="1" s="1"/>
  <c r="O9" i="1"/>
  <c r="P9" i="1" s="1"/>
  <c r="O11" i="1"/>
  <c r="P11" i="1" s="1"/>
  <c r="O5" i="1"/>
  <c r="P5" i="1" s="1"/>
  <c r="O14" i="1"/>
  <c r="P1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 Svensson</author>
  </authors>
  <commentList>
    <comment ref="K15" authorId="0" shapeId="0" xr:uid="{7BDFFB4B-246E-2F45-B665-D8DEED10C59C}">
      <text>
        <r>
          <rPr>
            <b/>
            <sz val="10"/>
            <color rgb="FF000000"/>
            <rFont val="Tahoma"/>
            <family val="2"/>
          </rPr>
          <t xml:space="preserve">***The place needs to be selected for the award to be picked up here … HOWEVER… there are no "1st or 2nd" place awards… similar to judges awards in previous years	</t>
        </r>
      </text>
    </comment>
    <comment ref="K16" authorId="0" shapeId="0" xr:uid="{E98F1DDB-C70E-4549-8E4E-82ED00D9DCAC}">
      <text>
        <r>
          <rPr>
            <b/>
            <sz val="10"/>
            <color rgb="FF000000"/>
            <rFont val="Tahoma"/>
            <family val="2"/>
          </rPr>
          <t xml:space="preserve">***The place needs to be selected for the award to be picked up here … HOWEVER… there are no "1st or 2nd" place awards… similar to judges awards in previous years	</t>
        </r>
      </text>
    </comment>
    <comment ref="K17" authorId="0" shapeId="0" xr:uid="{9F28D80A-3ABC-2643-89B2-66D68A5B9A84}">
      <text>
        <r>
          <rPr>
            <b/>
            <sz val="10"/>
            <color rgb="FF000000"/>
            <rFont val="Tahoma"/>
            <family val="2"/>
          </rPr>
          <t xml:space="preserve">***The place needs to be selected for the award to be picked up here … HOWEVER… there are no "1st or 2nd" place awards… similar to judges awards in previous years	</t>
        </r>
      </text>
    </comment>
    <comment ref="K18" authorId="0" shapeId="0" xr:uid="{DF08D17D-109D-224D-B80B-EB7C95652E83}">
      <text>
        <r>
          <rPr>
            <b/>
            <sz val="10"/>
            <color rgb="FF000000"/>
            <rFont val="Tahoma"/>
            <family val="2"/>
          </rPr>
          <t xml:space="preserve">***The place needs to be selected for the award to be picked up here … HOWEVER… there are no "1st or 2nd" place awards… similar to judges awards in previous years	</t>
        </r>
      </text>
    </comment>
    <comment ref="K20" authorId="0" shapeId="0" xr:uid="{31684D4C-3F97-774E-99B9-952987E588A6}">
      <text>
        <r>
          <rPr>
            <b/>
            <sz val="10"/>
            <color rgb="FF000000"/>
            <rFont val="Tahoma"/>
            <family val="2"/>
          </rPr>
          <t xml:space="preserve">***The place needs to be selected for the award to be picked up here … HOWEVER… there are no "1st or 2nd" place awards… similar to judges awards in previous years	</t>
        </r>
      </text>
    </comment>
    <comment ref="K21" authorId="0" shapeId="0" xr:uid="{8221F4FD-9F0D-3E49-837A-70DA5ADC6FAD}">
      <text>
        <r>
          <rPr>
            <b/>
            <sz val="10"/>
            <color rgb="FF000000"/>
            <rFont val="Tahoma"/>
            <family val="2"/>
          </rPr>
          <t xml:space="preserve">***The place needs to be selected for the award to be picked up here … HOWEVER… there are no "1st or 2nd" place awards… similar to judges awards in previous years	</t>
        </r>
      </text>
    </comment>
    <comment ref="K22" authorId="0" shapeId="0" xr:uid="{564AB198-6275-2840-9C89-E09B92504F71}">
      <text>
        <r>
          <rPr>
            <b/>
            <sz val="10"/>
            <color rgb="FF000000"/>
            <rFont val="Tahoma"/>
            <family val="2"/>
          </rPr>
          <t xml:space="preserve">***The place needs to be selected for the award to be picked up here … HOWEVER… there are no "1st or 2nd" place awards… similar to judges awards in previous years	</t>
        </r>
      </text>
    </comment>
    <comment ref="K23" authorId="0" shapeId="0" xr:uid="{310C742B-A1CA-F046-8C10-BD429B506CC5}">
      <text>
        <r>
          <rPr>
            <b/>
            <sz val="10"/>
            <color rgb="FF000000"/>
            <rFont val="Tahoma"/>
            <family val="2"/>
          </rPr>
          <t xml:space="preserve">***The place needs to be selected for the award to be picked up here … HOWEVER… there are no "1st or 2nd" place awards… similar to judges awards in previous years	</t>
        </r>
      </text>
    </comment>
    <comment ref="K25" authorId="0" shapeId="0" xr:uid="{B4F03682-DC8D-6843-BB9F-8541DF0CBCB0}">
      <text>
        <r>
          <rPr>
            <b/>
            <sz val="10"/>
            <color rgb="FF000000"/>
            <rFont val="Tahoma"/>
            <family val="2"/>
          </rPr>
          <t xml:space="preserve">***The place needs to be selected for the award to be picked up here … HOWEVER… there are no "1st or 2nd" place awards… similar to judges awards in previous years	</t>
        </r>
      </text>
    </comment>
    <comment ref="K26" authorId="0" shapeId="0" xr:uid="{FC3F8A5B-7692-1C41-AD3F-55948F46E79C}">
      <text>
        <r>
          <rPr>
            <b/>
            <sz val="10"/>
            <color rgb="FF000000"/>
            <rFont val="Tahoma"/>
            <family val="2"/>
          </rPr>
          <t xml:space="preserve">***The place needs to be selected for the award to be picked up here … HOWEVER… there are no "1st or 2nd" place awards… similar to judges awards in previous years	</t>
        </r>
      </text>
    </comment>
    <comment ref="K27" authorId="0" shapeId="0" xr:uid="{1818E62A-1770-D548-8142-96CAB8E9298F}">
      <text>
        <r>
          <rPr>
            <b/>
            <sz val="10"/>
            <color rgb="FF000000"/>
            <rFont val="Tahoma"/>
            <family val="2"/>
          </rPr>
          <t xml:space="preserve">***The place needs to be selected for the award to be picked up here … HOWEVER… there are no "1st or 2nd" place awards… similar to judges awards in previous years	</t>
        </r>
      </text>
    </comment>
    <comment ref="K28" authorId="0" shapeId="0" xr:uid="{FBA80A61-8D39-5C43-A26D-2FAE9396A8B9}">
      <text>
        <r>
          <rPr>
            <b/>
            <sz val="10"/>
            <color rgb="FF000000"/>
            <rFont val="Tahoma"/>
            <family val="2"/>
          </rPr>
          <t xml:space="preserve">***The place needs to be selected for the award to be picked up here … HOWEVER… there are no "1st or 2nd" place awards… similar to judges awards in previous years	</t>
        </r>
      </text>
    </comment>
    <comment ref="K30" authorId="0" shapeId="0" xr:uid="{F32A9EDC-86F3-BF42-92EC-61F4B2A30952}">
      <text>
        <r>
          <rPr>
            <b/>
            <sz val="10"/>
            <color rgb="FF000000"/>
            <rFont val="Tahoma"/>
            <family val="2"/>
          </rPr>
          <t xml:space="preserve">***The place needs to be selected for the award to be picked up here … HOWEVER… there are no "1st or 2nd" place awards… similar to judges awards in previous years	</t>
        </r>
      </text>
    </comment>
    <comment ref="K31" authorId="0" shapeId="0" xr:uid="{51D0744B-93B7-0447-8805-821EADC83244}">
      <text>
        <r>
          <rPr>
            <b/>
            <sz val="10"/>
            <color rgb="FF000000"/>
            <rFont val="Tahoma"/>
            <family val="2"/>
          </rPr>
          <t xml:space="preserve">***The place needs to be selected for the award to be picked up here … HOWEVER… there are no "1st or 2nd" place awards… similar to judges awards in previous years	</t>
        </r>
      </text>
    </comment>
    <comment ref="K32" authorId="0" shapeId="0" xr:uid="{2F11F848-BBDD-394A-A78B-E2904CD7D902}">
      <text>
        <r>
          <rPr>
            <b/>
            <sz val="10"/>
            <color rgb="FF000000"/>
            <rFont val="Tahoma"/>
            <family val="2"/>
          </rPr>
          <t xml:space="preserve">***The place needs to be selected for the award to be picked up here … HOWEVER… there are no "1st or 2nd" place awards… similar to judges awards in previous years	</t>
        </r>
      </text>
    </comment>
    <comment ref="K33" authorId="0" shapeId="0" xr:uid="{9900A97B-E84A-1346-9366-CF97CB8B3D34}">
      <text>
        <r>
          <rPr>
            <b/>
            <sz val="10"/>
            <color rgb="FF000000"/>
            <rFont val="Tahoma"/>
            <family val="2"/>
          </rPr>
          <t xml:space="preserve">***The place needs to be selected for the award to be picked up here … HOWEVER… there are no "1st or 2nd" place awards… similar to judges awards in previous years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<sst xmlns="http://schemas.openxmlformats.org/spreadsheetml/2006/main" count="686" uniqueCount="318">
  <si>
    <t>1.</t>
  </si>
  <si>
    <t>2.</t>
  </si>
  <si>
    <t>3.</t>
  </si>
  <si>
    <t>4.</t>
  </si>
  <si>
    <t>5.</t>
  </si>
  <si>
    <r>
      <t xml:space="preserve">If you are copying data into the Input pages please remember to use the </t>
    </r>
    <r>
      <rPr>
        <b/>
        <sz val="20"/>
        <color theme="1"/>
        <rFont val="Calibri"/>
        <family val="2"/>
        <scheme val="minor"/>
      </rPr>
      <t xml:space="preserve">'Paste Values' </t>
    </r>
    <r>
      <rPr>
        <sz val="20"/>
        <color theme="1"/>
        <rFont val="Calibri"/>
        <family val="2"/>
        <scheme val="minor"/>
      </rPr>
      <t>or</t>
    </r>
    <r>
      <rPr>
        <b/>
        <sz val="20"/>
        <color theme="1"/>
        <rFont val="Calibri"/>
        <family val="2"/>
        <scheme val="minor"/>
      </rPr>
      <t xml:space="preserve"> 'Use Destination Formatting'</t>
    </r>
    <r>
      <rPr>
        <sz val="20"/>
        <color theme="1"/>
        <rFont val="Calibri"/>
        <family val="2"/>
        <scheme val="minor"/>
      </rPr>
      <t xml:space="preserve"> option.</t>
    </r>
  </si>
  <si>
    <t>(This stops the formatting and formulae being overwritten)</t>
  </si>
  <si>
    <t>Version</t>
  </si>
  <si>
    <r>
      <rPr>
        <b/>
        <i/>
        <sz val="20"/>
        <color theme="1"/>
        <rFont val="Calibri"/>
        <family val="2"/>
        <scheme val="minor"/>
      </rPr>
      <t>FIRST® LEGO</t>
    </r>
    <r>
      <rPr>
        <b/>
        <sz val="20"/>
        <color theme="1"/>
        <rFont val="Calibri"/>
        <family val="2"/>
      </rPr>
      <t>®</t>
    </r>
    <r>
      <rPr>
        <b/>
        <sz val="20"/>
        <color theme="1"/>
        <rFont val="Calibri"/>
        <family val="2"/>
        <scheme val="minor"/>
      </rPr>
      <t xml:space="preserve"> League Challenge Official Judging Spreadsheet</t>
    </r>
  </si>
  <si>
    <t>Team Number</t>
  </si>
  <si>
    <t>Team Name</t>
  </si>
  <si>
    <t>Coach</t>
  </si>
  <si>
    <t>Number of Teams</t>
  </si>
  <si>
    <t>Number of Teams Advancing</t>
  </si>
  <si>
    <t>Team Information</t>
  </si>
  <si>
    <t>Robot Game</t>
  </si>
  <si>
    <t>Judging</t>
  </si>
  <si>
    <t>Overall</t>
  </si>
  <si>
    <t>Awards &amp; Advancement</t>
  </si>
  <si>
    <t>Testing Items (Info Only)</t>
  </si>
  <si>
    <t>Comments</t>
  </si>
  <si>
    <t>Robot Game Score 1</t>
  </si>
  <si>
    <t>Robot Game Score 2</t>
  </si>
  <si>
    <t>Robot Game Score 3</t>
  </si>
  <si>
    <t>Robot Game Score 4</t>
  </si>
  <si>
    <t>Robot Game Score 5</t>
  </si>
  <si>
    <t>Max Robot Game Score</t>
  </si>
  <si>
    <t>Robot Game Rank</t>
  </si>
  <si>
    <t>Core Values Rank</t>
  </si>
  <si>
    <t>Innovation Project Rank</t>
  </si>
  <si>
    <t>Robot Design Rank</t>
  </si>
  <si>
    <t>Champion's Score</t>
  </si>
  <si>
    <t>Champion's Rank</t>
  </si>
  <si>
    <t>Breakthrough</t>
  </si>
  <si>
    <t>Rising All-Star</t>
  </si>
  <si>
    <t>Motivate</t>
  </si>
  <si>
    <t>Award</t>
  </si>
  <si>
    <t>Award Place</t>
  </si>
  <si>
    <t>Advance?</t>
  </si>
  <si>
    <t>Core Values Score</t>
  </si>
  <si>
    <t>Innovattion Project Score</t>
  </si>
  <si>
    <t>Robot Design Score</t>
  </si>
  <si>
    <t>Overall Score - Geometric Mean</t>
  </si>
  <si>
    <t>Overall Ranking - Geometric Mean</t>
  </si>
  <si>
    <t>Champion's</t>
  </si>
  <si>
    <t>YES</t>
  </si>
  <si>
    <t>1st</t>
  </si>
  <si>
    <t>Core Values</t>
  </si>
  <si>
    <t>NO</t>
  </si>
  <si>
    <t>2nd</t>
  </si>
  <si>
    <t>Innovation Project</t>
  </si>
  <si>
    <t>3rd</t>
  </si>
  <si>
    <t>Robot Design</t>
  </si>
  <si>
    <t>4th</t>
  </si>
  <si>
    <t>Engineering Excellence</t>
  </si>
  <si>
    <t>Highest Robot Game Score</t>
  </si>
  <si>
    <t>Robot Game 1 Score</t>
  </si>
  <si>
    <t>Robot Game 2 Score</t>
  </si>
  <si>
    <t>Robot Game 3 Score</t>
  </si>
  <si>
    <t>Robot Game 4 Score</t>
  </si>
  <si>
    <t>Robot Game 5 Score</t>
  </si>
  <si>
    <t>rank</t>
  </si>
  <si>
    <t>team</t>
  </si>
  <si>
    <t>total</t>
  </si>
  <si>
    <t>Gracious Professionalism 1</t>
  </si>
  <si>
    <t>Gracious Professionalism 2</t>
  </si>
  <si>
    <t>Gracious Professionalism 3</t>
  </si>
  <si>
    <t>Gracious Professionalism 4</t>
  </si>
  <si>
    <t>Gracious Professionalism 5</t>
  </si>
  <si>
    <t>Gracious Professionalism Empty Count</t>
  </si>
  <si>
    <t>Gracious Professionalism Total</t>
  </si>
  <si>
    <t>Breakthrough Selection</t>
  </si>
  <si>
    <t>Rising All-Star Selection</t>
  </si>
  <si>
    <t>Motivate Selection</t>
  </si>
  <si>
    <t>Create - Model</t>
  </si>
  <si>
    <t>Iterate - Sharing</t>
  </si>
  <si>
    <t>Innovation Project Score</t>
  </si>
  <si>
    <t>GIA Score</t>
  </si>
  <si>
    <t>Identify - Strategy</t>
  </si>
  <si>
    <t>Iterate - Testing</t>
  </si>
  <si>
    <t>Advancement</t>
  </si>
  <si>
    <t>Deliberated Rank</t>
  </si>
  <si>
    <r>
      <t>When all the data has been inputted, go the '</t>
    </r>
    <r>
      <rPr>
        <b/>
        <sz val="36"/>
        <color theme="1"/>
        <rFont val="Calibri"/>
        <family val="2"/>
        <scheme val="minor"/>
      </rPr>
      <t>Results and Rankings</t>
    </r>
    <r>
      <rPr>
        <sz val="36"/>
        <color theme="1"/>
        <rFont val="Calibri"/>
        <family val="2"/>
        <scheme val="minor"/>
      </rPr>
      <t>' page to view all of the information in one place.</t>
    </r>
  </si>
  <si>
    <t>Useful Tips:</t>
  </si>
  <si>
    <t>Discovery (IP)</t>
  </si>
  <si>
    <t>Teamwork (IP)</t>
  </si>
  <si>
    <t>Innovation (IP)</t>
  </si>
  <si>
    <t>Impact (IP)</t>
  </si>
  <si>
    <t>Fun (IP)</t>
  </si>
  <si>
    <t>Discovery (RD)</t>
  </si>
  <si>
    <t>Inclusion (RD)</t>
  </si>
  <si>
    <t>Innovation (RD)</t>
  </si>
  <si>
    <t>Impact (RD)</t>
  </si>
  <si>
    <t>Fun (RD)</t>
  </si>
  <si>
    <r>
      <t xml:space="preserve">Core Values scores, except </t>
    </r>
    <r>
      <rPr>
        <i/>
        <sz val="22"/>
        <color theme="1"/>
        <rFont val="Calibri"/>
        <family val="2"/>
        <scheme val="minor"/>
      </rPr>
      <t xml:space="preserve">Gracious Professionalism </t>
    </r>
    <r>
      <rPr>
        <sz val="22"/>
        <color theme="1"/>
        <rFont val="Calibri"/>
        <family val="2"/>
        <scheme val="minor"/>
      </rPr>
      <t>scores from the robot game, are populated automatically from the other rubric scores - no score information should be added to columns C-L on the 'Core Values Input' page.</t>
    </r>
  </si>
  <si>
    <r>
      <t xml:space="preserve">You can sort your data by a specific column by clicking on the small arrow in the column header box and selecting </t>
    </r>
    <r>
      <rPr>
        <b/>
        <sz val="20"/>
        <color theme="1"/>
        <rFont val="Calibri"/>
        <family val="2"/>
        <scheme val="minor"/>
      </rPr>
      <t>'sort smallest to largest'</t>
    </r>
    <r>
      <rPr>
        <sz val="20"/>
        <color theme="1"/>
        <rFont val="Calibri"/>
        <family val="2"/>
        <scheme val="minor"/>
      </rPr>
      <t xml:space="preserve"> or 'A to Z'.</t>
    </r>
  </si>
  <si>
    <r>
      <t xml:space="preserve">If referees hand in printed scoresheets, robot game scores will need to be calclulated using the </t>
    </r>
    <r>
      <rPr>
        <b/>
        <sz val="20"/>
        <color theme="1"/>
        <rFont val="Calibri"/>
        <family val="2"/>
        <scheme val="minor"/>
      </rPr>
      <t>'Official Scoring Calculator'</t>
    </r>
    <r>
      <rPr>
        <sz val="20"/>
        <color theme="1"/>
        <rFont val="Calibri"/>
        <family val="2"/>
        <scheme val="minor"/>
      </rPr>
      <t xml:space="preserve"> tool (online).</t>
    </r>
  </si>
  <si>
    <t>Design - Plan</t>
  </si>
  <si>
    <t>Create - Attachments</t>
  </si>
  <si>
    <t>Create - Code/ Sensors</t>
  </si>
  <si>
    <r>
      <t>Open the '</t>
    </r>
    <r>
      <rPr>
        <b/>
        <sz val="36"/>
        <color theme="1"/>
        <rFont val="Calibri"/>
        <family val="2"/>
        <scheme val="minor"/>
      </rPr>
      <t>Team and Program Information'</t>
    </r>
    <r>
      <rPr>
        <sz val="36"/>
        <color theme="1"/>
        <rFont val="Calibri"/>
        <family val="2"/>
        <scheme val="minor"/>
      </rPr>
      <t xml:space="preserve"> page. Enter the team numbers and the team names. Also, the number of teams advancing from this event in the box on the left.</t>
    </r>
  </si>
  <si>
    <r>
      <t xml:space="preserve">You are now ready to </t>
    </r>
    <r>
      <rPr>
        <b/>
        <sz val="36"/>
        <color theme="1"/>
        <rFont val="Calibri"/>
        <family val="2"/>
        <scheme val="minor"/>
      </rPr>
      <t>allocate your awards</t>
    </r>
    <r>
      <rPr>
        <sz val="36"/>
        <color theme="1"/>
        <rFont val="Calibri"/>
        <family val="2"/>
        <scheme val="minor"/>
      </rPr>
      <t xml:space="preserve"> based on your rankings using the 'Awards and Allocations' document in the judging toolkit.</t>
    </r>
  </si>
  <si>
    <r>
      <t xml:space="preserve">As you work with the OJS you should </t>
    </r>
    <r>
      <rPr>
        <b/>
        <sz val="20"/>
        <color theme="1"/>
        <rFont val="Calibri"/>
        <family val="2"/>
        <scheme val="minor"/>
      </rPr>
      <t>save your spreadsheet regularly</t>
    </r>
    <r>
      <rPr>
        <sz val="20"/>
        <color theme="1"/>
        <rFont val="Calibri"/>
        <family val="2"/>
        <scheme val="minor"/>
      </rPr>
      <t xml:space="preserve"> in case of IT issues.</t>
    </r>
  </si>
  <si>
    <t>DESIGNED FOR USE IN MICROSOFT EXCEL (DESKTOP APP).
SOME FUNCTIONALITY WILL BE LOST IN WEB OR OTHER APPLICATIONS.</t>
  </si>
  <si>
    <r>
      <t xml:space="preserve">Collect the rubric scores from the judges and the robot game scores (including </t>
    </r>
    <r>
      <rPr>
        <i/>
        <sz val="36"/>
        <color theme="1"/>
        <rFont val="Calibri"/>
        <family val="2"/>
        <scheme val="minor"/>
      </rPr>
      <t>Gracious Professionalism</t>
    </r>
    <r>
      <rPr>
        <sz val="36"/>
        <color theme="1"/>
        <rFont val="Calibri"/>
        <family val="2"/>
        <scheme val="minor"/>
      </rPr>
      <t xml:space="preserve">® scores) from the referees throughout the event and </t>
    </r>
    <r>
      <rPr>
        <b/>
        <sz val="36"/>
        <color theme="1"/>
        <rFont val="Calibri"/>
        <family val="2"/>
        <scheme val="minor"/>
      </rPr>
      <t>enter the data</t>
    </r>
    <r>
      <rPr>
        <sz val="36"/>
        <color theme="1"/>
        <rFont val="Calibri"/>
        <family val="2"/>
        <scheme val="minor"/>
      </rPr>
      <t xml:space="preserve"> into the corresponding pages of this spreadsheet.</t>
    </r>
  </si>
  <si>
    <r>
      <t xml:space="preserve">If your event uses more than 3 official robot game matches, you can unhide columns F-G in 'Robot Game Scores' and columns P-Q in 'Core Values Input' for </t>
    </r>
    <r>
      <rPr>
        <i/>
        <sz val="20"/>
        <color theme="1"/>
        <rFont val="Calibri"/>
        <family val="2"/>
        <scheme val="minor"/>
      </rPr>
      <t xml:space="preserve">Gracious Professionalism </t>
    </r>
    <r>
      <rPr>
        <sz val="20"/>
        <color theme="1"/>
        <rFont val="Calibri"/>
        <family val="2"/>
        <scheme val="minor"/>
      </rPr>
      <t>scores.</t>
    </r>
  </si>
  <si>
    <t>Design - Building/Coding</t>
  </si>
  <si>
    <t>Identify - Define</t>
  </si>
  <si>
    <t>Iterate - Improvement</t>
  </si>
  <si>
    <t>Identify - Research (CV)</t>
  </si>
  <si>
    <t>Design - Teamwork (CV)</t>
  </si>
  <si>
    <t>Create - Innovation (CV)</t>
  </si>
  <si>
    <t>Communicate - Impact (CV)</t>
  </si>
  <si>
    <t>Communicate - Fun (CV)</t>
  </si>
  <si>
    <t>Design - Ideas (CV)</t>
  </si>
  <si>
    <t>Iterate - Improvements (CV)</t>
  </si>
  <si>
    <t>Closing Ceremony Venue Location</t>
  </si>
  <si>
    <t>Pod or Lane Number</t>
  </si>
  <si>
    <t>*Note… if you include which judge lane the team was in, then it will show in the results and rankings table during deliberations… it will be very helptul for you.</t>
  </si>
  <si>
    <t>Adjusted Gracious Professionalism Score</t>
  </si>
  <si>
    <t>Judge 1</t>
  </si>
  <si>
    <t>Judge 2</t>
  </si>
  <si>
    <t>Judge 3</t>
  </si>
  <si>
    <t>Lead Judge</t>
  </si>
  <si>
    <t>Time</t>
  </si>
  <si>
    <t>Time 1</t>
  </si>
  <si>
    <t>Time 2</t>
  </si>
  <si>
    <t>Time 3</t>
  </si>
  <si>
    <t>Time 4</t>
  </si>
  <si>
    <t>Time 5</t>
  </si>
  <si>
    <t>Time 6</t>
  </si>
  <si>
    <t>Team #</t>
  </si>
  <si>
    <t>Pod</t>
  </si>
  <si>
    <t>Judge Pod 1</t>
  </si>
  <si>
    <t>Judge Pod 2</t>
  </si>
  <si>
    <t>Judge Pod 3</t>
  </si>
  <si>
    <t>Judge Pod 4</t>
  </si>
  <si>
    <t>Judge Pod 5</t>
  </si>
  <si>
    <t>Judge Pod 6</t>
  </si>
  <si>
    <t>Judge Pod 7</t>
  </si>
  <si>
    <t>Judge Pod 8</t>
  </si>
  <si>
    <t>Judge Pod 9</t>
  </si>
  <si>
    <t>Judge Pod 10</t>
  </si>
  <si>
    <t>Judge Pod 11</t>
  </si>
  <si>
    <t>Judge Pod 12</t>
  </si>
  <si>
    <t>Room / Name</t>
  </si>
  <si>
    <t>MQ Theatre</t>
  </si>
  <si>
    <t>Judge Pod  Number</t>
  </si>
  <si>
    <t>An optional area for you to enter your judging information (which judges saw which teams when)</t>
  </si>
  <si>
    <t>Script Preparation section of the spreadsheet.</t>
  </si>
  <si>
    <t>1) Check that all the awards have the correct teams and are the same as any award slides.</t>
  </si>
  <si>
    <t>2) Enter Robot Performance Teams: Add in the winning robot performance team eligible to win the award.</t>
  </si>
  <si>
    <t xml:space="preserve">5) Advancing teams (just enter non-champion's award winners). </t>
  </si>
  <si>
    <t>Opening Remarks</t>
  </si>
  <si>
    <t>Optional Awards</t>
  </si>
  <si>
    <t>Robot Design Awards</t>
  </si>
  <si>
    <t>Innovative Project Awards</t>
  </si>
  <si>
    <t>Script Details</t>
  </si>
  <si>
    <t>Core values Awards</t>
  </si>
  <si>
    <t>Champion's Awards</t>
  </si>
  <si>
    <t>Closing Script Page</t>
  </si>
  <si>
    <t>"Place***"</t>
  </si>
  <si>
    <t>Robot Performance Awards</t>
  </si>
  <si>
    <t>Robot Performance</t>
  </si>
  <si>
    <t>Coach / Mentor Award</t>
  </si>
  <si>
    <t>From team #</t>
  </si>
  <si>
    <t>For team #</t>
  </si>
  <si>
    <t>Teams Invited to Advance (not including Champion's Award teams)</t>
  </si>
  <si>
    <t>Advancing To</t>
  </si>
  <si>
    <t>High Score</t>
  </si>
  <si>
    <t>Recipient name(s)</t>
  </si>
  <si>
    <t>Peer Awards (up to 3)</t>
  </si>
  <si>
    <t xml:space="preserve"> </t>
  </si>
  <si>
    <t>Advancing to</t>
  </si>
  <si>
    <t>Emcee Closing and Awards Script</t>
  </si>
  <si>
    <t>FIRST® LEGO® League Challenge</t>
  </si>
  <si>
    <t>&lt;&lt;Tournament Name&gt;&gt;</t>
  </si>
  <si>
    <t>&lt;&lt;Tournament Date&gt;&gt;</t>
  </si>
  <si>
    <t>The LEGO Foundation</t>
  </si>
  <si>
    <t>&lt;wait for applause&gt;</t>
  </si>
  <si>
    <t>Macquarie University</t>
  </si>
  <si>
    <t>LEGO Education</t>
  </si>
  <si>
    <t>-</t>
  </si>
  <si>
    <t>… and a very special thank you to our local sponsors:</t>
  </si>
  <si>
    <t>&lt;any local sponsor name?&gt;</t>
  </si>
  <si>
    <t>&lt;&lt; OVER TO NEXT PAGE&gt;&gt;</t>
  </si>
  <si>
    <t>ACKNOWLEDGEMENT OF COUNTRY</t>
  </si>
  <si>
    <t>NATIONAL SPONSORS</t>
  </si>
  <si>
    <t>GLOBAL SPONSORS</t>
  </si>
  <si>
    <t>LOCAL / TOURNAMENT SPONSORS</t>
  </si>
  <si>
    <t>SPECIAL GUESTS / VISITORS</t>
  </si>
  <si>
    <t xml:space="preserve">We also have some special guests here today with us here today: </t>
  </si>
  <si>
    <t>&lt;person name?&gt; from ….</t>
  </si>
  <si>
    <t>THANKS TO VOLUNTEERS</t>
  </si>
  <si>
    <t>Today wouldn’t have been possible without a number of volunteers who have graciously given up their time.  A special thank you to all the volounteers!</t>
  </si>
  <si>
    <t>THANKS TO COACHES AND MENTORS</t>
  </si>
  <si>
    <t>Can all of the coaches and mentors please stand up. Thank you, thank you, thank you! Without you, this entire program would not be possible… no one has a bigger impact on the team members than you. Teams, please give your coaches and mentors a big cheer.</t>
  </si>
  <si>
    <t>PARENTS, FAMILY MEMBERS, AND FRIENDS</t>
  </si>
  <si>
    <t>HOW DO WE ANNOUNCE AWARDS AND HOW CAN TEAMS SAFELY COLLECT THEM?</t>
  </si>
  <si>
    <t>And, of course, a special thank you to the parents, family members, and friends who have been such a supportive and positiive influence. Thank you for all that you do and for sharing these remarkable kids with us.</t>
  </si>
  <si>
    <t>We will be announcing a few awards today to highlight some incredible achievements. While not every team will receive an award today, you have all achieved so much by being invovled in this tournament and we hope you have grown and made some new connections and experiences along the way.
Ok, I think it's time to hand out some LEGO Trophies!</t>
  </si>
  <si>
    <t>Teams</t>
  </si>
  <si>
    <t>and our division sponsor Rockwell Automation.</t>
  </si>
  <si>
    <t>Number awarded</t>
  </si>
  <si>
    <t>Engineering Excellence Awards</t>
  </si>
  <si>
    <t>Breakthrough Awards</t>
  </si>
  <si>
    <t>Rising All-Star Awards</t>
  </si>
  <si>
    <t>Motivate Awards</t>
  </si>
  <si>
    <t>Innovation Project Awards</t>
  </si>
  <si>
    <t>Peer Awards</t>
  </si>
  <si>
    <t>Core Values Awards</t>
  </si>
  <si>
    <t>Number selected</t>
  </si>
  <si>
    <t>Volunteer Award</t>
  </si>
  <si>
    <t>… and now, on to our awards…</t>
  </si>
  <si>
    <t>No tournament can happen without the support, time, and commitment of our volunteers. At every tournament, there are those individuals who are the “go-to” people, the “make it happen” people, the “there is no such word as impossible” people. Our first award goes to just such a person – a person who put in that extra hour, lost that extra sleep, was there when everyone else had gone home.</t>
  </si>
  <si>
    <t>A huge thank you and round of applause for:</t>
  </si>
  <si>
    <t>Coach and Mentor Award</t>
  </si>
  <si>
    <t>Volunteer Award &amp; Coach / Mentor Award</t>
  </si>
  <si>
    <t>Ad lib announcements</t>
  </si>
  <si>
    <t xml:space="preserve"> Teams Invited to Advance</t>
  </si>
  <si>
    <t>2, 3</t>
  </si>
  <si>
    <t>5, 6, 7, 8</t>
  </si>
  <si>
    <t>Ad-Lib Announcements &amp; Advancing Teams</t>
  </si>
  <si>
    <t>15,16</t>
  </si>
  <si>
    <t>Coaches are the special folks who have spent hours each week with the teams. They have inspired, encouraged, and motivated, all the while demonstrating and modeling Gracious Professionalism®. Teams, take a moment to tell your coaches how much you appreciate all they have done for you. 
Coaches and mentors inspire their teams to do their best, both as individuals and together. This award goes to the coach or mentor whose leadership and guidance is clearly evident and best exemplifies the FIRST® Core Values.</t>
  </si>
  <si>
    <t>From Team</t>
  </si>
  <si>
    <t>The Motivate Award celebrates a team that embraces the culture of FIRST LEGO League through team building, team spirit and displayed enthusiasm.</t>
  </si>
  <si>
    <t>Here is what the judges had to say about this Motivate Award Winner:</t>
  </si>
  <si>
    <t xml:space="preserve">Congratulations go to </t>
  </si>
  <si>
    <t>The Rising All-Star Award celebrates a team that the judges notice and expect great things from in the future.</t>
  </si>
  <si>
    <t>Here is what the judges had to say about this Rising All-Star Award Winner:</t>
  </si>
  <si>
    <t>Here is what the judges had to say about this Breakthrough Award Winner:</t>
  </si>
  <si>
    <t>Here is what the judges had to say about this Engineering Excellence Award Winner:</t>
  </si>
  <si>
    <t>The Breakthrough award celebrates a team that made significant progress in their confidence and capability in both the Robot Game and Innovation Project and are a shining example of excellent Core Values. They demonstrate that they understand that what they discover is more important than what they win.</t>
  </si>
  <si>
    <t>The Engineering Excellence Award celebrates a team with an efficiently designed robot, an innovative project solution that effectively addresses the season challenge and great Core Values evident in all they do.</t>
  </si>
  <si>
    <t>I would like to be begin by acknowledging the traditional custodians of the land upon which our event is convening today and pay our respects to their elders past, present and emerging.
&lt;edit to your preference / custom acknowledgement&gt;</t>
  </si>
  <si>
    <t xml:space="preserve">So, how is this going to work? If you or your team are announced as a winner of an award, we want you to…
&lt;demonstrate how teams can approach the award area to receive their awards / high 5 line / waving line, and head safely (walking) back to their area&gt;
</t>
  </si>
  <si>
    <r>
      <t xml:space="preserve">This season we have a new award, </t>
    </r>
    <r>
      <rPr>
        <b/>
        <sz val="16"/>
        <color theme="1"/>
        <rFont val="Helvetica Neue"/>
        <family val="2"/>
      </rPr>
      <t>The Peer Award.</t>
    </r>
    <r>
      <rPr>
        <sz val="16"/>
        <color theme="1"/>
        <rFont val="Helvetica Neue"/>
        <family val="2"/>
      </rPr>
      <t xml:space="preserve"> This award celebrates a team that has been nominated by their peers for their expression of Core Values and Gracious Professionalism.</t>
    </r>
  </si>
  <si>
    <t>Here is a little excerpt about why this team was nominated for a Peer Award:</t>
  </si>
  <si>
    <t xml:space="preserve">&lt;insert a short statement / rhyming couplet here&gt; </t>
  </si>
  <si>
    <t xml:space="preserve">In Second Place, with a high score of </t>
  </si>
  <si>
    <t xml:space="preserve">In First Place, with a high score of </t>
  </si>
  <si>
    <t xml:space="preserve">In Third Place, with a high score of </t>
  </si>
  <si>
    <t xml:space="preserve">In Fourth Place, with a high score of </t>
  </si>
  <si>
    <t xml:space="preserve">Sometimes we measure success by a number only, but in this case, number one represents hours of strategizing and improving team members’ mechanical and programming expertise. 
The Robot Performance Award goes to the team whose overall package of robot design, programming, strategy, and teamwork helped it to achieve the competition goal of acquiring more points than any other team. </t>
  </si>
  <si>
    <t xml:space="preserve">The Robot Design Award acknowledges a team that used outstanding programming principles and solid engineering practices to develop a robot that is mechanically sound, durable, efficient, and highly capable of performing challenge missions. </t>
  </si>
  <si>
    <t>Here is what the judges had to say about the 2nd Place Robot Design Award winner:</t>
  </si>
  <si>
    <t>Here is what the judges had to say about the 1st Place Robot Design Award winner:</t>
  </si>
  <si>
    <t>Here is what the judges had to say about the 3rd Place Robot Design Award winner:</t>
  </si>
  <si>
    <t>Here is what the judges had to say about the 4th Place Robot Design Award winner:</t>
  </si>
  <si>
    <t>The Innovation Project Award acknowledges a team that utelised diverse resources for their Innovation Project to help them gain a comprehensive understanding of the problem they identified. The award also recognises teams that developed a creative, well-researched solution and effectively communicated their findings to judges and the community.</t>
  </si>
  <si>
    <t>Here is what the judges had to say about the 4th Place Innovation Project Award winner:</t>
  </si>
  <si>
    <t>Here is what the judges had to say about the 3rd Place Innovation Project Award winner:</t>
  </si>
  <si>
    <t>Here is what the judges had to say about the 2nd Place Innovation Project Award winner:</t>
  </si>
  <si>
    <t>Here is what the judges had to say about the 1st Place Innovation Project Award winner:</t>
  </si>
  <si>
    <t>Here is what the judges had to say about the 1st Place Core Values Award winner:</t>
  </si>
  <si>
    <t>Here is what the judges had to say about the 2nd Place Core Values Award winner:</t>
  </si>
  <si>
    <t>Here is what the judges had to say about the 3rd Place Core Values Award winner:</t>
  </si>
  <si>
    <t>Here is what the judges had to say about the 4th Place Core Values Award winner:</t>
  </si>
  <si>
    <t>The Core Values Award celebrates a team that displays extraordinary enthusiasm and spirit, knows they can accomplish more together than they could as individuals, and shows each other and other teams respect at all times.</t>
  </si>
  <si>
    <t>&lt;&lt;&lt;Any Ad-lib / tounrament director announcements? 
Plan for them to go here before announcing the advancing teams &gt;&gt;&gt;</t>
  </si>
  <si>
    <t>Team</t>
  </si>
  <si>
    <t>Name</t>
  </si>
  <si>
    <t>Advancing To…</t>
  </si>
  <si>
    <t>somewhere</t>
  </si>
  <si>
    <t xml:space="preserve">Now, let’s hear it for our FIRST alumni. If you are a coach, volunteer, or supporter with us today and graduated from a FIRST program, please stand. Teams, we hope to see you join these ranks someday! </t>
  </si>
  <si>
    <t>somewhere else</t>
  </si>
  <si>
    <r>
      <rPr>
        <i/>
        <sz val="16"/>
        <color rgb="FFF00404"/>
        <rFont val="Helvetica Neue"/>
        <family val="2"/>
      </rPr>
      <t>&lt;&lt;if no advancing teams, skip to just after the table below. Otherwise, read on&gt;&gt;&gt;</t>
    </r>
    <r>
      <rPr>
        <sz val="16"/>
        <color theme="1"/>
        <rFont val="Helvetica Neue"/>
        <family val="2"/>
      </rPr>
      <t xml:space="preserve">
I know you are waiting patiently to learn what team has earned the most coveted Champion’s Award. Our Champion’s Award-winning team will receive an advancement to the next level of tournament. Along with the Champion's Award Winners, the following teams have been invited to advance.
If you hear your team's name, please stay where you are, but we ask that a representative of the team come and speak to the tournament director directly after the ceremony concludes to discuss details of the advancing tournament location, date and time.</t>
    </r>
  </si>
  <si>
    <t xml:space="preserve">Before we announce our Champion's Award, let’s take a quick moment to acknowledge those teams or team members who are with us for the last time. Please stand if you are aging out of FIRST LEGO League at the end of this season! We want to congratulate you for everything you’ve achieved, and we hope to see you continue your robotics journey on a FIRST® Tech Challenge, a FIRST® Robotics Competition Team, and/or help with FLL mentoring next year! </t>
  </si>
  <si>
    <t>And now, to our Champion's Award Announcement.</t>
  </si>
  <si>
    <t>The Champion’s Award celebrates a team that embodies the FIRST LEGO League experience, by fully embracing our Core Values while achieving excellence and innovation in Robot Performance, Robot Design, and the Innovation Project.</t>
  </si>
  <si>
    <t>Who are advancing to:</t>
  </si>
  <si>
    <t>Here is what the judges had to say about the 2nd Place Champion's Award winner:</t>
  </si>
  <si>
    <t>Here is what the judges had to say about the 3rd Place Champion's Award winner:</t>
  </si>
  <si>
    <t>Here is what the judges had to say about the 4th Place Champion's Award winner:</t>
  </si>
  <si>
    <t>Here is what the judges had to say about the 1st Place Champion's Award winner:</t>
  </si>
  <si>
    <t>Please join us in congratulating all the teams on their fantastic performance! 
Just as a reminder, teams will receive their rubrics [insert how teams receive their rubrics here] … 
But, this isn’t goodbye. We hope you can join us next season for more STEM fun! To learn more about our other programs, visit our website. 
Thank you for being here, and for supporting all of these amazing students. We look forward to seeing you all again next year! 
Advancing and Champion's teams: please [give details about who to speak to after the ceremony about confirming advancement]...
This concludes our tournament for today. Please do help our venue by making sure your pit area is clean and tidy before you go.
Have a safe trip home and thank you again for sharing the excitement with us.</t>
  </si>
  <si>
    <t>Order of awards deliberation: (brief notes if you don't have the PDF document handy)</t>
  </si>
  <si>
    <t>1) Champion's Awards (all places)</t>
  </si>
  <si>
    <t>2) Then Core awards 1st place (Core Values, then Innovation Project, then Robot Design)</t>
  </si>
  <si>
    <t>2a) Then if more core award places are being awarded, then proceeed to doing the 2nd places, then 3rd places, … as needed</t>
  </si>
  <si>
    <t>Note to judge Advisors: Sort by champion's rank (smallest to largest) before continuing to the optional awards deliberation</t>
  </si>
  <si>
    <t>Note to judge Advisors: even though there isn't a "1st or 2nd" place with the optional awards, please still choose 1st, 2nd, … in the spreadsheet as this will help with the script preparation tab to get an order of the awards in the script.</t>
  </si>
  <si>
    <t>3) Then Optional Award: Engineering Excellence Award (a team not yet awarded who has the highest Champion's Award Rank - intent: strong performer across all areas)</t>
  </si>
  <si>
    <t>3a) Then Other Engineering Excellence Awards if more are being awarded (using same criteria)</t>
  </si>
  <si>
    <t>5) Then nominate which teams are progressing by selecting the teams in the "advance?" column - should be based on the champion's rank. 
Then sort by the advance column [descending] (to help with step 7)</t>
  </si>
  <si>
    <t>Note to judge Advisors: Rember to get judges who have seen teams getting an award to write the "script" for the team</t>
  </si>
  <si>
    <t>Note to judge Advisors: The script preparation tab can be good to send to someone who is working out the order of certificates / or running the PowerPoint slides if using one for the closing ceremony</t>
  </si>
  <si>
    <t>Note to judge Advisors: After double checking the awards on the script preparation tab, go the the Closing Script tab and fill in the award scripts for the teams.</t>
  </si>
  <si>
    <t>Note to judge Advisors: Once the closing script is ready to go, you should be able to "print" the closing script as a PDF (or export the sheet [NOT THE WORKBOOK] as a PDF for distribution to closing ceremony coordinators)</t>
  </si>
  <si>
    <t>Section 1</t>
  </si>
  <si>
    <t>Section 2</t>
  </si>
  <si>
    <t>Section 3</t>
  </si>
  <si>
    <t>Section 4</t>
  </si>
  <si>
    <t>Section 5</t>
  </si>
  <si>
    <t>Section 6</t>
  </si>
  <si>
    <t>Section 7</t>
  </si>
  <si>
    <t>Section 8</t>
  </si>
  <si>
    <t>Section 9</t>
  </si>
  <si>
    <t>Section 10</t>
  </si>
  <si>
    <t>6) In the script prep tab (section 1 and 2): Enter the coach award winner and the team number they are associated with. Also enter the Volunterr Award</t>
  </si>
  <si>
    <t>8) In the script prep tab (section 4): Enter the Peer Award Winners (speak with the tournament director about how many are available at your event).</t>
  </si>
  <si>
    <t>DELETED FOR AUS (We don't use MACROs for security reasons - especially as some education computers are locked down)</t>
  </si>
  <si>
    <t>Closing Remarks</t>
  </si>
  <si>
    <t>&lt;&lt; Closing remarks are on the next page &gt;&gt;</t>
  </si>
  <si>
    <r>
      <t xml:space="preserve">4) Then Other Optional Awards - sort by champion's rank (smallest to largest) first before determining these awards 
           </t>
    </r>
    <r>
      <rPr>
        <i/>
        <sz val="36"/>
        <color theme="1"/>
        <rFont val="Calibri"/>
        <family val="2"/>
        <scheme val="minor"/>
      </rPr>
      <t xml:space="preserve">(Breakthrough Award, Rising All-Star Award, Motivate Award) </t>
    </r>
    <r>
      <rPr>
        <sz val="36"/>
        <color theme="1"/>
        <rFont val="Calibri"/>
        <family val="2"/>
        <scheme val="minor"/>
      </rPr>
      <t xml:space="preserve">- see judge nominations to determine best mix of award. </t>
    </r>
  </si>
  <si>
    <r>
      <t xml:space="preserve">Note to judge Advisors: Now go to the </t>
    </r>
    <r>
      <rPr>
        <i/>
        <sz val="36"/>
        <color theme="4" tint="-0.249977111117893"/>
        <rFont val="Calibri (Body)"/>
      </rPr>
      <t>"Script Prep"</t>
    </r>
    <r>
      <rPr>
        <i/>
        <sz val="36"/>
        <color theme="0" tint="-0.249977111117893"/>
        <rFont val="Calibri"/>
        <family val="2"/>
        <scheme val="minor"/>
      </rPr>
      <t xml:space="preserve"> tab to check awards and enter a couple more. This tab can be good for someone who is handing out tr</t>
    </r>
  </si>
  <si>
    <r>
      <t xml:space="preserve">5) In the script prep tab (section 5): confirm the places for the robot performance award by entering the team numbers in the relevant "place" slot being mindful of the eligability of the team to win an award (between 2 - 10 children inclusive, … etc). </t>
    </r>
    <r>
      <rPr>
        <i/>
        <sz val="36"/>
        <color theme="0" tint="-0.249977111117893"/>
        <rFont val="Calibri (Body)"/>
      </rPr>
      <t>Note: A team that has been awarded another judged award CAN also be awarded a robot performance award.</t>
    </r>
  </si>
  <si>
    <r>
      <t xml:space="preserve">7) In the script prep tab (section 9): Then nominate which teams are progressing by selecting the "advance" column - should be based on the champion's rank 
</t>
    </r>
    <r>
      <rPr>
        <b/>
        <i/>
        <sz val="36"/>
        <color theme="1"/>
        <rFont val="Calibri"/>
        <family val="2"/>
        <scheme val="minor"/>
      </rPr>
      <t>(don't include champion's award winners in this list)</t>
    </r>
  </si>
  <si>
    <t>UNEARTHED - AUS V1.0</t>
  </si>
  <si>
    <t>The next pages are for people organising trophies / certificates. Also, the pages can be used as a "shortlist" for award sequence to help coordinate people handing out trophies / certificates. The teams and awards are listed in award order for the closing ceremony.
The closing ceremony emcee script is on the "Closing Script" tab, but uses the values captured from the next 3 pages. What you need to do from here...</t>
  </si>
  <si>
    <t>4) Enter the Peer Award Winner(s)</t>
  </si>
  <si>
    <r>
      <t xml:space="preserve">Welcome to the </t>
    </r>
    <r>
      <rPr>
        <b/>
        <sz val="16"/>
        <color theme="1"/>
        <rFont val="Helvetica Neue"/>
        <family val="2"/>
      </rPr>
      <t>2025 FIRST LEGO Leage Challenge</t>
    </r>
    <r>
      <rPr>
        <sz val="16"/>
        <color theme="1"/>
        <rFont val="Helvetica Neue"/>
        <family val="2"/>
      </rPr>
      <t xml:space="preserve"> closing and Awards Ceremony!</t>
    </r>
  </si>
  <si>
    <t>Let's give a huge shout-out to our 2025 FIRST LEGO League global sponsors:</t>
  </si>
  <si>
    <r>
      <t>Teams - Congratulations on your amazing performance at this event! You have spent countless hours studying, researching, building, and problem-solving, as you worked together with your team during the "</t>
    </r>
    <r>
      <rPr>
        <sz val="16"/>
        <color theme="8"/>
        <rFont val="Helvetica Neue"/>
        <family val="2"/>
      </rPr>
      <t>UNEARTHED"</t>
    </r>
    <r>
      <rPr>
        <sz val="16"/>
        <color theme="1"/>
        <rFont val="Helvetica Neue"/>
        <family val="2"/>
      </rPr>
      <t xml:space="preserve"> event, part of the "</t>
    </r>
    <r>
      <rPr>
        <i/>
        <sz val="16"/>
        <color theme="8"/>
        <rFont val="Helvetica Neue"/>
        <family val="2"/>
      </rPr>
      <t>FIRST</t>
    </r>
    <r>
      <rPr>
        <sz val="16"/>
        <color theme="8"/>
        <rFont val="Helvetica Neue"/>
        <family val="2"/>
      </rPr>
      <t xml:space="preserve"> AGE presented by Qualcomm" </t>
    </r>
    <r>
      <rPr>
        <sz val="16"/>
        <color theme="1"/>
        <rFont val="Helvetica Neue"/>
        <family val="2"/>
      </rPr>
      <t>season. The process that got you to this point defines each one of you as a FIRST LEGO League Challenge champion and winner, and we want to take a moment to celebrate this achievement.
Congratualtions to all team members! &lt;wait for applause&gt;</t>
    </r>
  </si>
  <si>
    <t>3) Enter the Coach / Mentor Award and Volunteer Award</t>
  </si>
  <si>
    <t xml:space="preserve">&lt;insert an optional short paragraph about why this person is being awarded the volunteer award at your event&gt; </t>
  </si>
  <si>
    <t>Here in Australia, we are super luck to have a wonderful National Sponsor whose support has made this and other tournaments possible in Australia. A huge thank you 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</si>
</sst>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numFmt numFmtId="165" formatCode="0.0"/>
    <numFmt numFmtId="166" formatCode="0;\-0;;@"/>
  </numFmts>
  <fonts count="73">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4"/>
      <name val="Calibri"/>
      <family val="2"/>
      <scheme val="minor"/>
    </font>
    <font>
      <b/>
      <sz val="18"/>
      <color theme="1"/>
      <name val="Calibri"/>
      <family val="2"/>
      <scheme val="minor"/>
    </font>
    <font>
      <b/>
      <sz val="20"/>
      <color theme="1"/>
      <name val="Calibri"/>
      <family val="2"/>
      <scheme val="minor"/>
    </font>
    <font>
      <b/>
      <i/>
      <sz val="20"/>
      <color theme="1"/>
      <name val="Calibri"/>
      <family val="2"/>
      <scheme val="minor"/>
    </font>
    <font>
      <b/>
      <sz val="20"/>
      <color theme="1"/>
      <name val="Calibri"/>
      <family val="2"/>
    </font>
    <font>
      <b/>
      <sz val="14"/>
      <color theme="1"/>
      <name val="Calibri"/>
      <family val="2"/>
      <scheme val="minor"/>
    </font>
    <font>
      <b/>
      <sz val="12"/>
      <color theme="1"/>
      <name val="Calibri"/>
      <family val="2"/>
      <scheme val="minor"/>
    </font>
    <font>
      <b/>
      <sz val="11"/>
      <color theme="0"/>
      <name val="Calibri"/>
      <family val="2"/>
      <scheme val="minor"/>
    </font>
    <font>
      <b/>
      <sz val="14"/>
      <color theme="0"/>
      <name val="Calibri"/>
      <family val="2"/>
      <scheme val="minor"/>
    </font>
    <font>
      <b/>
      <sz val="16"/>
      <color theme="1"/>
      <name val="Calibri"/>
      <family val="2"/>
      <scheme val="minor"/>
    </font>
    <font>
      <sz val="16"/>
      <color theme="1"/>
      <name val="Calibri"/>
      <family val="2"/>
      <scheme val="minor"/>
    </font>
    <font>
      <sz val="12"/>
      <name val="Calibri"/>
      <family val="2"/>
      <scheme val="minor"/>
    </font>
    <font>
      <sz val="11"/>
      <name val="Calibri"/>
      <family val="2"/>
      <scheme val="minor"/>
    </font>
    <font>
      <b/>
      <sz val="12"/>
      <name val="Calibri"/>
      <family val="2"/>
      <scheme val="minor"/>
    </font>
    <font>
      <sz val="8"/>
      <name val="Calibri"/>
      <family val="2"/>
      <scheme val="minor"/>
    </font>
    <font>
      <sz val="11"/>
      <color rgb="FF000000"/>
      <name val="Calibri"/>
      <family val="2"/>
      <scheme val="minor"/>
    </font>
    <font>
      <sz val="11"/>
      <color theme="0"/>
      <name val="Calibri"/>
      <family val="2"/>
      <scheme val="minor"/>
    </font>
    <font>
      <b/>
      <sz val="18"/>
      <color theme="0"/>
      <name val="Calibri"/>
      <family val="2"/>
      <scheme val="minor"/>
    </font>
    <font>
      <sz val="12"/>
      <color theme="0"/>
      <name val="Calibri"/>
      <family val="2"/>
      <scheme val="minor"/>
    </font>
    <font>
      <b/>
      <sz val="11"/>
      <color theme="1"/>
      <name val="Calibri"/>
      <family val="2"/>
      <scheme val="minor"/>
    </font>
    <font>
      <sz val="22"/>
      <color theme="1"/>
      <name val="Calibri"/>
      <family val="2"/>
      <scheme val="minor"/>
    </font>
    <font>
      <sz val="36"/>
      <color theme="1"/>
      <name val="Calibri"/>
      <family val="2"/>
      <scheme val="minor"/>
    </font>
    <font>
      <u/>
      <sz val="36"/>
      <color theme="1"/>
      <name val="Calibri"/>
      <family val="2"/>
      <scheme val="minor"/>
    </font>
    <font>
      <sz val="14"/>
      <color theme="1"/>
      <name val="Calibri"/>
      <family val="2"/>
      <scheme val="minor"/>
    </font>
    <font>
      <i/>
      <sz val="36"/>
      <color theme="1"/>
      <name val="Calibri"/>
      <family val="2"/>
      <scheme val="minor"/>
    </font>
    <font>
      <sz val="20"/>
      <color theme="1"/>
      <name val="Calibri"/>
      <family val="2"/>
      <scheme val="minor"/>
    </font>
    <font>
      <i/>
      <sz val="12"/>
      <color rgb="FFFF0000"/>
      <name val="Calibri"/>
      <family val="2"/>
      <scheme val="minor"/>
    </font>
    <font>
      <i/>
      <sz val="11"/>
      <color rgb="FFFF0000"/>
      <name val="Calibri"/>
      <family val="2"/>
      <scheme val="minor"/>
    </font>
    <font>
      <b/>
      <sz val="36"/>
      <color theme="1"/>
      <name val="Calibri"/>
      <family val="2"/>
      <scheme val="minor"/>
    </font>
    <font>
      <i/>
      <sz val="22"/>
      <color theme="1"/>
      <name val="Calibri"/>
      <family val="2"/>
      <scheme val="minor"/>
    </font>
    <font>
      <i/>
      <sz val="20"/>
      <color theme="1"/>
      <name val="Calibri"/>
      <family val="2"/>
      <scheme val="minor"/>
    </font>
    <font>
      <b/>
      <u/>
      <sz val="28"/>
      <color rgb="FFFF0000"/>
      <name val="Calibri"/>
      <family val="2"/>
      <scheme val="minor"/>
    </font>
    <font>
      <b/>
      <i/>
      <sz val="14"/>
      <color theme="0"/>
      <name val="Calibri"/>
      <family val="2"/>
      <scheme val="minor"/>
    </font>
    <font>
      <b/>
      <sz val="16"/>
      <color theme="0"/>
      <name val="Calibri"/>
      <family val="2"/>
      <scheme val="minor"/>
    </font>
    <font>
      <b/>
      <sz val="18"/>
      <color rgb="FF000000"/>
      <name val="Calibri"/>
      <family val="2"/>
      <scheme val="minor"/>
    </font>
    <font>
      <sz val="36"/>
      <color rgb="FFFF0000"/>
      <name val="Calibri"/>
      <family val="2"/>
      <scheme val="minor"/>
    </font>
    <font>
      <b/>
      <i/>
      <sz val="14"/>
      <color theme="0" tint="-0.499984740745262"/>
      <name val="Calibri"/>
      <family val="2"/>
      <scheme val="minor"/>
    </font>
    <font>
      <b/>
      <sz val="11"/>
      <color theme="0" tint="-0.34998626667073579"/>
      <name val="Calibri"/>
      <family val="2"/>
      <scheme val="minor"/>
    </font>
    <font>
      <b/>
      <i/>
      <sz val="11"/>
      <color theme="0" tint="-0.34998626667073579"/>
      <name val="Calibri"/>
      <family val="2"/>
      <scheme val="minor"/>
    </font>
    <font>
      <sz val="18"/>
      <color theme="1"/>
      <name val="Calibri (Body)"/>
    </font>
    <font>
      <sz val="14"/>
      <color rgb="FFFF0000"/>
      <name val="Helvetica Neue"/>
      <family val="2"/>
    </font>
    <font>
      <sz val="12"/>
      <color rgb="FFFF0000"/>
      <name val="Helvetica Neue"/>
      <family val="2"/>
    </font>
    <font>
      <sz val="11"/>
      <color theme="1"/>
      <name val="Helvetica Neue"/>
      <family val="2"/>
    </font>
    <font>
      <b/>
      <sz val="11"/>
      <name val="Calibri"/>
      <family val="2"/>
      <scheme val="minor"/>
    </font>
    <font>
      <b/>
      <sz val="11"/>
      <color rgb="FFFFFFFF"/>
      <name val="Calibri"/>
      <family val="2"/>
      <scheme val="minor"/>
    </font>
    <font>
      <sz val="11"/>
      <color rgb="FF000000"/>
      <name val="Helvetica Neue"/>
      <family val="2"/>
    </font>
    <font>
      <sz val="16"/>
      <color theme="1"/>
      <name val="Helvetica Neue"/>
      <family val="2"/>
    </font>
    <font>
      <sz val="16"/>
      <color rgb="FFF00404"/>
      <name val="Helvetica Neue"/>
      <family val="2"/>
    </font>
    <font>
      <sz val="22"/>
      <color rgb="FFF00404"/>
      <name val="Helvetica Neue"/>
      <family val="2"/>
    </font>
    <font>
      <sz val="36"/>
      <color rgb="FFF00404"/>
      <name val="Helvetica Neue"/>
      <family val="2"/>
    </font>
    <font>
      <sz val="40"/>
      <color rgb="FFF00404"/>
      <name val="Helvetica Neue"/>
      <family val="2"/>
    </font>
    <font>
      <b/>
      <sz val="16"/>
      <color theme="1"/>
      <name val="Helvetica Neue"/>
      <family val="2"/>
    </font>
    <font>
      <sz val="24"/>
      <color theme="0" tint="-0.14999847407452621"/>
      <name val="Helvetica Neue"/>
      <family val="2"/>
    </font>
    <font>
      <sz val="24"/>
      <color theme="1"/>
      <name val="Helvetica Neue"/>
      <family val="2"/>
    </font>
    <font>
      <i/>
      <sz val="16"/>
      <color theme="0" tint="-0.249977111117893"/>
      <name val="Helvetica Neue"/>
      <family val="2"/>
    </font>
    <font>
      <i/>
      <sz val="16"/>
      <color rgb="FFBFBFBF"/>
      <name val="Helvetica Neue"/>
      <family val="2"/>
    </font>
    <font>
      <sz val="16"/>
      <color theme="8"/>
      <name val="Helvetica Neue"/>
      <family val="2"/>
    </font>
    <font>
      <i/>
      <sz val="16"/>
      <color theme="8"/>
      <name val="Helvetica Neue"/>
      <family val="2"/>
    </font>
    <font>
      <sz val="28"/>
      <color theme="1"/>
      <name val="Helvetica Neue"/>
      <family val="2"/>
    </font>
    <font>
      <sz val="14"/>
      <color theme="1"/>
      <name val="Helvetica Neue"/>
      <family val="2"/>
    </font>
    <font>
      <b/>
      <sz val="10"/>
      <color rgb="FF000000"/>
      <name val="Tahoma"/>
      <family val="2"/>
    </font>
    <font>
      <sz val="28"/>
      <color theme="0"/>
      <name val="Helvetica Neue"/>
      <family val="2"/>
    </font>
    <font>
      <i/>
      <sz val="16"/>
      <color rgb="FFF00404"/>
      <name val="Helvetica Neue"/>
      <family val="2"/>
    </font>
    <font>
      <sz val="18"/>
      <color theme="9"/>
      <name val="Helvetica Neue"/>
      <family val="2"/>
    </font>
    <font>
      <i/>
      <sz val="26"/>
      <color theme="0" tint="-0.34998626667073579"/>
      <name val="Helvetica Neue"/>
      <family val="2"/>
    </font>
    <font>
      <i/>
      <sz val="36"/>
      <color theme="0" tint="-0.249977111117893"/>
      <name val="Calibri"/>
      <family val="2"/>
      <scheme val="minor"/>
    </font>
    <font>
      <i/>
      <sz val="36"/>
      <color theme="4" tint="-0.249977111117893"/>
      <name val="Calibri (Body)"/>
    </font>
    <font>
      <i/>
      <sz val="36"/>
      <color theme="0" tint="-0.249977111117893"/>
      <name val="Calibri (Body)"/>
    </font>
    <font>
      <b/>
      <i/>
      <sz val="36"/>
      <color theme="1"/>
      <name val="Calibri"/>
      <family val="2"/>
      <scheme val="minor"/>
    </font>
  </fonts>
  <fills count="39">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5"/>
        <bgColor indexed="64"/>
      </patternFill>
    </fill>
    <fill>
      <patternFill patternType="solid">
        <fgColor rgb="FF016DB6"/>
        <bgColor indexed="64"/>
      </patternFill>
    </fill>
    <fill>
      <patternFill patternType="solid">
        <fgColor rgb="FFE40613"/>
        <bgColor indexed="64"/>
      </patternFill>
    </fill>
    <fill>
      <patternFill patternType="solid">
        <fgColor rgb="FF00963F"/>
        <bgColor indexed="64"/>
      </patternFill>
    </fill>
    <fill>
      <patternFill patternType="solid">
        <fgColor rgb="FF7030A0"/>
        <bgColor indexed="64"/>
      </patternFill>
    </fill>
    <fill>
      <patternFill patternType="solid">
        <fgColor theme="7"/>
        <bgColor indexed="64"/>
      </patternFill>
    </fill>
    <fill>
      <patternFill patternType="solid">
        <fgColor rgb="FF82CCFE"/>
        <bgColor indexed="64"/>
      </patternFill>
    </fill>
    <fill>
      <patternFill patternType="solid">
        <fgColor rgb="FFFC9297"/>
        <bgColor indexed="64"/>
      </patternFill>
    </fill>
    <fill>
      <patternFill patternType="solid">
        <fgColor rgb="FF00B0F0"/>
        <bgColor indexed="64"/>
      </patternFill>
    </fill>
    <fill>
      <patternFill patternType="solid">
        <fgColor theme="9" tint="0.59999389629810485"/>
        <bgColor indexed="64"/>
      </patternFill>
    </fill>
    <fill>
      <patternFill patternType="solid">
        <fgColor rgb="FFFF8181"/>
        <bgColor indexed="64"/>
      </patternFill>
    </fill>
    <fill>
      <patternFill patternType="solid">
        <fgColor rgb="FFD890CA"/>
        <bgColor indexed="64"/>
      </patternFill>
    </fill>
    <fill>
      <patternFill patternType="solid">
        <fgColor rgb="FFFF0000"/>
        <bgColor indexed="64"/>
      </patternFill>
    </fill>
    <fill>
      <patternFill patternType="solid">
        <fgColor rgb="FF00B05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rgb="FF92D050"/>
        <bgColor indexed="64"/>
      </patternFill>
    </fill>
    <fill>
      <patternFill patternType="solid">
        <fgColor theme="4"/>
        <bgColor indexed="64"/>
      </patternFill>
    </fill>
    <fill>
      <patternFill patternType="solid">
        <fgColor theme="1"/>
        <bgColor indexed="64"/>
      </patternFill>
    </fill>
    <fill>
      <patternFill patternType="solid">
        <fgColor theme="0" tint="-0.249977111117893"/>
        <bgColor indexed="64"/>
      </patternFill>
    </fill>
    <fill>
      <patternFill patternType="solid">
        <fgColor theme="9"/>
        <bgColor indexed="64"/>
      </patternFill>
    </fill>
    <fill>
      <patternFill patternType="solid">
        <fgColor rgb="FFFFFFFF"/>
        <bgColor rgb="FF000000"/>
      </patternFill>
    </fill>
    <fill>
      <patternFill patternType="solid">
        <fgColor rgb="FFED7D31"/>
        <bgColor rgb="FF000000"/>
      </patternFill>
    </fill>
    <fill>
      <patternFill patternType="solid">
        <fgColor theme="7" tint="0.39997558519241921"/>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2F2F2"/>
        <bgColor rgb="FF000000"/>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7CFB9"/>
        <bgColor indexed="64"/>
      </patternFill>
    </fill>
    <fill>
      <patternFill patternType="solid">
        <fgColor rgb="FFC8E7F2"/>
        <bgColor indexed="64"/>
      </patternFill>
    </fill>
    <fill>
      <patternFill patternType="solid">
        <fgColor rgb="FFCBE5CB"/>
        <bgColor indexed="64"/>
      </patternFill>
    </fill>
    <fill>
      <patternFill patternType="solid">
        <fgColor rgb="FFF1D2FF"/>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bottom/>
      <diagonal/>
    </border>
    <border>
      <left/>
      <right/>
      <top style="thin">
        <color theme="9" tint="0.39997558519241921"/>
      </top>
      <bottom style="thin">
        <color theme="9" tint="0.3999755851924192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331">
    <xf numFmtId="0" fontId="0" fillId="0" borderId="0" xfId="0"/>
    <xf numFmtId="0" fontId="3"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vertical="center"/>
    </xf>
    <xf numFmtId="0" fontId="5" fillId="0" borderId="0" xfId="0" applyFont="1" applyAlignment="1">
      <alignment horizontal="center" vertical="center"/>
    </xf>
    <xf numFmtId="0" fontId="0" fillId="0" borderId="0" xfId="0"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xf>
    <xf numFmtId="0" fontId="0" fillId="0" borderId="0" xfId="0" applyAlignment="1" applyProtection="1">
      <alignment vertical="center"/>
      <protection locked="0"/>
    </xf>
    <xf numFmtId="0" fontId="3" fillId="0" borderId="0" xfId="0" applyFont="1" applyAlignment="1" applyProtection="1">
      <alignment horizontal="center" vertical="center"/>
      <protection locked="0"/>
    </xf>
    <xf numFmtId="0" fontId="4" fillId="9" borderId="1" xfId="0" applyFont="1" applyFill="1" applyBorder="1" applyAlignment="1">
      <alignment horizontal="center" vertical="center" wrapText="1"/>
    </xf>
    <xf numFmtId="0" fontId="12" fillId="8" borderId="1" xfId="0" applyFont="1" applyFill="1" applyBorder="1" applyAlignment="1">
      <alignment horizontal="center" vertical="center" wrapText="1"/>
    </xf>
    <xf numFmtId="0" fontId="12" fillId="4" borderId="1" xfId="0" applyFont="1" applyFill="1" applyBorder="1" applyAlignment="1">
      <alignment horizontal="center" vertical="center" textRotation="90" wrapText="1"/>
    </xf>
    <xf numFmtId="0" fontId="4" fillId="0" borderId="0" xfId="0" applyFont="1" applyAlignment="1">
      <alignment horizontal="center" vertical="center" wrapText="1"/>
    </xf>
    <xf numFmtId="0" fontId="0" fillId="8" borderId="0" xfId="0" applyFill="1" applyAlignment="1">
      <alignment horizontal="center" vertical="center"/>
    </xf>
    <xf numFmtId="0" fontId="0" fillId="8" borderId="0" xfId="0" applyFill="1" applyAlignment="1">
      <alignment horizontal="center" vertical="center" wrapText="1"/>
    </xf>
    <xf numFmtId="0" fontId="0" fillId="4" borderId="0" xfId="0" applyFill="1" applyAlignment="1">
      <alignment horizontal="center" vertical="center"/>
    </xf>
    <xf numFmtId="0" fontId="0" fillId="4" borderId="0" xfId="0" applyFill="1" applyAlignment="1">
      <alignment horizontal="center" vertical="center" wrapText="1"/>
    </xf>
    <xf numFmtId="0" fontId="0" fillId="6" borderId="0" xfId="0" applyFill="1" applyAlignment="1">
      <alignment horizontal="center" vertical="center"/>
    </xf>
    <xf numFmtId="0" fontId="0" fillId="6" borderId="0" xfId="0" applyFill="1" applyAlignment="1">
      <alignment horizontal="center" vertical="center" wrapText="1"/>
    </xf>
    <xf numFmtId="0" fontId="0" fillId="5" borderId="0" xfId="0" applyFill="1" applyAlignment="1">
      <alignment horizontal="center" vertical="center"/>
    </xf>
    <xf numFmtId="0" fontId="0" fillId="5" borderId="0" xfId="0" applyFill="1" applyAlignment="1">
      <alignment horizontal="center" vertical="center" wrapText="1"/>
    </xf>
    <xf numFmtId="0" fontId="0" fillId="7" borderId="0" xfId="0" applyFill="1" applyAlignment="1">
      <alignment horizontal="center" vertical="center"/>
    </xf>
    <xf numFmtId="0" fontId="0" fillId="7" borderId="0" xfId="0" applyFill="1" applyAlignment="1">
      <alignment horizontal="center" vertical="center" wrapText="1"/>
    </xf>
    <xf numFmtId="164" fontId="5" fillId="0" borderId="0" xfId="0" applyNumberFormat="1" applyFont="1" applyAlignment="1">
      <alignment horizontal="left" vertical="center"/>
    </xf>
    <xf numFmtId="164" fontId="3" fillId="0" borderId="0" xfId="0" applyNumberFormat="1" applyFont="1" applyAlignment="1" applyProtection="1">
      <alignment horizontal="center" vertical="center"/>
      <protection locked="0"/>
    </xf>
    <xf numFmtId="164" fontId="0" fillId="0" borderId="0" xfId="0" applyNumberFormat="1" applyAlignment="1">
      <alignment vertical="center"/>
    </xf>
    <xf numFmtId="0" fontId="13" fillId="0" borderId="0" xfId="0" applyFont="1" applyAlignment="1">
      <alignment horizontal="center" vertical="center" wrapText="1"/>
    </xf>
    <xf numFmtId="0" fontId="0" fillId="12" borderId="0" xfId="0" applyFill="1" applyAlignment="1">
      <alignment horizontal="center" vertical="center"/>
    </xf>
    <xf numFmtId="0" fontId="0" fillId="12" borderId="0" xfId="0" applyFill="1" applyAlignment="1">
      <alignment horizontal="center" vertical="center" wrapText="1"/>
    </xf>
    <xf numFmtId="164" fontId="4" fillId="0" borderId="0" xfId="0" applyNumberFormat="1" applyFont="1" applyAlignment="1">
      <alignment horizontal="center" vertical="center" wrapText="1"/>
    </xf>
    <xf numFmtId="0" fontId="4" fillId="9" borderId="1" xfId="0" applyFont="1" applyFill="1" applyBorder="1" applyAlignment="1">
      <alignment horizontal="center" vertical="center" textRotation="90" wrapText="1"/>
    </xf>
    <xf numFmtId="2" fontId="0" fillId="0" borderId="0" xfId="0" applyNumberFormat="1"/>
    <xf numFmtId="1" fontId="0" fillId="0" borderId="0" xfId="0" applyNumberFormat="1"/>
    <xf numFmtId="1" fontId="15" fillId="0" borderId="0" xfId="0" applyNumberFormat="1" applyFont="1" applyAlignment="1" applyProtection="1">
      <alignment horizontal="center" vertical="center"/>
      <protection locked="0"/>
    </xf>
    <xf numFmtId="0" fontId="15" fillId="0" borderId="0" xfId="0" applyFont="1" applyAlignment="1">
      <alignment horizontal="left" vertical="center"/>
    </xf>
    <xf numFmtId="1" fontId="15" fillId="0" borderId="0" xfId="0" applyNumberFormat="1" applyFont="1" applyAlignment="1">
      <alignment horizontal="center" vertical="center"/>
    </xf>
    <xf numFmtId="1" fontId="16" fillId="0" borderId="0" xfId="0" applyNumberFormat="1" applyFont="1" applyAlignment="1">
      <alignment horizontal="center" vertical="center"/>
    </xf>
    <xf numFmtId="164" fontId="16" fillId="0" borderId="0" xfId="0" applyNumberFormat="1" applyFont="1" applyAlignment="1">
      <alignment horizontal="center" vertical="center"/>
    </xf>
    <xf numFmtId="0" fontId="15" fillId="0" borderId="0" xfId="0" applyFont="1" applyAlignment="1" applyProtection="1">
      <alignment horizontal="center" vertical="center"/>
      <protection locked="0"/>
    </xf>
    <xf numFmtId="164" fontId="15" fillId="0" borderId="0" xfId="0" applyNumberFormat="1" applyFont="1" applyAlignment="1" applyProtection="1">
      <alignment horizontal="center" vertical="center"/>
      <protection locked="0"/>
    </xf>
    <xf numFmtId="164" fontId="16" fillId="0" borderId="0" xfId="0" applyNumberFormat="1" applyFont="1" applyAlignment="1" applyProtection="1">
      <alignment vertical="center"/>
      <protection locked="0"/>
    </xf>
    <xf numFmtId="164" fontId="15" fillId="0" borderId="0" xfId="0" applyNumberFormat="1" applyFont="1" applyAlignment="1">
      <alignment horizontal="center" vertical="center"/>
    </xf>
    <xf numFmtId="0" fontId="16" fillId="0" borderId="0" xfId="0" applyFont="1" applyAlignment="1" applyProtection="1">
      <alignment vertical="center"/>
      <protection locked="0"/>
    </xf>
    <xf numFmtId="0" fontId="4" fillId="9" borderId="0" xfId="0" applyFont="1" applyFill="1" applyAlignment="1">
      <alignment horizontal="center" vertical="center"/>
    </xf>
    <xf numFmtId="0" fontId="4" fillId="11" borderId="0" xfId="0" applyFont="1" applyFill="1" applyAlignment="1">
      <alignment horizontal="center" vertical="center" textRotation="90"/>
    </xf>
    <xf numFmtId="0" fontId="12" fillId="6" borderId="0" xfId="0" applyFont="1" applyFill="1" applyAlignment="1">
      <alignment horizontal="center" vertical="center" textRotation="90"/>
    </xf>
    <xf numFmtId="0" fontId="10" fillId="3" borderId="0" xfId="0" applyFont="1" applyFill="1" applyAlignment="1">
      <alignment horizontal="center" vertical="center"/>
    </xf>
    <xf numFmtId="0" fontId="4" fillId="10" borderId="0" xfId="0" applyFont="1" applyFill="1" applyAlignment="1">
      <alignment horizontal="center" vertical="center" textRotation="90"/>
    </xf>
    <xf numFmtId="1" fontId="9" fillId="5" borderId="0" xfId="0" applyNumberFormat="1" applyFont="1" applyFill="1" applyAlignment="1">
      <alignment horizontal="center" vertical="center" textRotation="90"/>
    </xf>
    <xf numFmtId="0" fontId="9" fillId="5" borderId="0" xfId="0" applyFont="1" applyFill="1" applyAlignment="1">
      <alignment horizontal="center" vertical="center" textRotation="90"/>
    </xf>
    <xf numFmtId="1" fontId="10" fillId="3" borderId="0" xfId="0" applyNumberFormat="1" applyFont="1" applyFill="1" applyAlignment="1">
      <alignment horizontal="center" vertical="center"/>
    </xf>
    <xf numFmtId="1" fontId="9" fillId="16" borderId="0" xfId="0" applyNumberFormat="1" applyFont="1" applyFill="1" applyAlignment="1">
      <alignment horizontal="center" vertical="center" textRotation="90"/>
    </xf>
    <xf numFmtId="1" fontId="10" fillId="16" borderId="0" xfId="0" applyNumberFormat="1" applyFont="1" applyFill="1" applyAlignment="1">
      <alignment horizontal="center" vertical="center"/>
    </xf>
    <xf numFmtId="0" fontId="0" fillId="16" borderId="0" xfId="0" applyFill="1"/>
    <xf numFmtId="0" fontId="19" fillId="0" borderId="0" xfId="0" applyFont="1"/>
    <xf numFmtId="1" fontId="17" fillId="14" borderId="1" xfId="0" applyNumberFormat="1" applyFont="1" applyFill="1" applyBorder="1" applyAlignment="1">
      <alignment horizontal="center" vertical="center" textRotation="90" wrapText="1"/>
    </xf>
    <xf numFmtId="1" fontId="17" fillId="10" borderId="1" xfId="0" applyNumberFormat="1" applyFont="1" applyFill="1" applyBorder="1" applyAlignment="1">
      <alignment horizontal="center" vertical="center" textRotation="90" wrapText="1"/>
    </xf>
    <xf numFmtId="1" fontId="17" fillId="13" borderId="1" xfId="0" applyNumberFormat="1" applyFont="1" applyFill="1" applyBorder="1" applyAlignment="1">
      <alignment horizontal="center" vertical="center" textRotation="90" wrapText="1"/>
    </xf>
    <xf numFmtId="2" fontId="17" fillId="15" borderId="1" xfId="0" applyNumberFormat="1" applyFont="1" applyFill="1" applyBorder="1" applyAlignment="1">
      <alignment horizontal="center" vertical="center" textRotation="90" wrapText="1"/>
    </xf>
    <xf numFmtId="0" fontId="17" fillId="15" borderId="1" xfId="0" applyFont="1" applyFill="1" applyBorder="1" applyAlignment="1">
      <alignment horizontal="center" vertical="center" textRotation="90" wrapText="1"/>
    </xf>
    <xf numFmtId="0" fontId="4" fillId="0" borderId="2" xfId="0" applyFont="1" applyBorder="1" applyAlignment="1">
      <alignment horizontal="center" vertical="center" wrapText="1"/>
    </xf>
    <xf numFmtId="164" fontId="20" fillId="0" borderId="0" xfId="0" applyNumberFormat="1" applyFont="1" applyAlignment="1" applyProtection="1">
      <alignment vertical="center"/>
      <protection locked="0"/>
    </xf>
    <xf numFmtId="0" fontId="22" fillId="0" borderId="0" xfId="0" applyFont="1" applyAlignment="1" applyProtection="1">
      <alignment horizontal="center" vertical="center"/>
      <protection locked="0"/>
    </xf>
    <xf numFmtId="0" fontId="20" fillId="0" borderId="0" xfId="0" applyFont="1"/>
    <xf numFmtId="0" fontId="13" fillId="3" borderId="0" xfId="0" applyFont="1" applyFill="1" applyAlignment="1">
      <alignment horizontal="center" vertical="center"/>
    </xf>
    <xf numFmtId="0" fontId="0" fillId="3" borderId="0" xfId="0" applyFill="1" applyAlignment="1">
      <alignment horizontal="center" vertical="center"/>
    </xf>
    <xf numFmtId="0" fontId="25" fillId="3" borderId="0" xfId="0" applyFont="1" applyFill="1" applyAlignment="1">
      <alignment horizontal="left" vertical="center"/>
    </xf>
    <xf numFmtId="0" fontId="26" fillId="3" borderId="0" xfId="0" applyFont="1" applyFill="1" applyAlignment="1">
      <alignment horizontal="left" vertical="center"/>
    </xf>
    <xf numFmtId="0" fontId="25" fillId="3" borderId="0" xfId="0" applyFont="1" applyFill="1" applyAlignment="1">
      <alignment vertical="top" wrapText="1"/>
    </xf>
    <xf numFmtId="49" fontId="25" fillId="3" borderId="0" xfId="0" applyNumberFormat="1" applyFont="1" applyFill="1" applyAlignment="1">
      <alignment horizontal="left" vertical="center"/>
    </xf>
    <xf numFmtId="0" fontId="2" fillId="3" borderId="0" xfId="0" applyFont="1" applyFill="1" applyAlignment="1">
      <alignment horizontal="center" vertical="center"/>
    </xf>
    <xf numFmtId="0" fontId="23" fillId="0" borderId="0" xfId="0" applyFont="1" applyAlignment="1">
      <alignment horizontal="center" vertical="center"/>
    </xf>
    <xf numFmtId="0" fontId="0" fillId="0" borderId="12" xfId="0" applyBorder="1"/>
    <xf numFmtId="0" fontId="9" fillId="18" borderId="11" xfId="0" applyFont="1" applyFill="1" applyBorder="1" applyAlignment="1">
      <alignment horizontal="center" vertical="center" textRotation="90"/>
    </xf>
    <xf numFmtId="0" fontId="27" fillId="0" borderId="0" xfId="0" applyFont="1" applyAlignment="1">
      <alignment horizontal="center" vertical="center" textRotation="90"/>
    </xf>
    <xf numFmtId="0" fontId="12" fillId="17" borderId="11" xfId="0" applyFont="1" applyFill="1" applyBorder="1" applyAlignment="1">
      <alignment horizontal="center" vertical="center" textRotation="90"/>
    </xf>
    <xf numFmtId="1" fontId="12" fillId="19" borderId="0" xfId="0" applyNumberFormat="1" applyFont="1" applyFill="1" applyAlignment="1">
      <alignment horizontal="center" vertical="center" textRotation="90"/>
    </xf>
    <xf numFmtId="0" fontId="12" fillId="19" borderId="0" xfId="0" applyFont="1" applyFill="1" applyAlignment="1">
      <alignment horizontal="center" vertical="center" textRotation="90"/>
    </xf>
    <xf numFmtId="164" fontId="21" fillId="0" borderId="0" xfId="0" applyNumberFormat="1" applyFont="1" applyAlignment="1">
      <alignment horizontal="left" vertical="center"/>
    </xf>
    <xf numFmtId="164" fontId="20" fillId="0" borderId="0" xfId="0" applyNumberFormat="1" applyFont="1" applyAlignment="1">
      <alignment vertical="center"/>
    </xf>
    <xf numFmtId="0" fontId="13" fillId="3" borderId="0" xfId="0" applyFont="1" applyFill="1" applyAlignment="1">
      <alignment horizontal="center" vertical="top"/>
    </xf>
    <xf numFmtId="0" fontId="0" fillId="3" borderId="0" xfId="0" applyFill="1" applyAlignment="1">
      <alignment horizontal="center" vertical="top"/>
    </xf>
    <xf numFmtId="0" fontId="25" fillId="3" borderId="0" xfId="0" applyFont="1" applyFill="1" applyAlignment="1">
      <alignment horizontal="left" vertical="top"/>
    </xf>
    <xf numFmtId="0" fontId="24" fillId="3" borderId="0" xfId="0" applyFont="1" applyFill="1" applyAlignment="1">
      <alignment horizontal="left" vertical="top"/>
    </xf>
    <xf numFmtId="0" fontId="29" fillId="3" borderId="0" xfId="0" applyFont="1" applyFill="1" applyAlignment="1">
      <alignment vertical="center" wrapText="1"/>
    </xf>
    <xf numFmtId="0" fontId="2" fillId="0" borderId="0" xfId="0" applyFont="1" applyAlignment="1">
      <alignment horizontal="center" vertical="center"/>
    </xf>
    <xf numFmtId="0" fontId="2" fillId="3" borderId="0" xfId="0" applyFont="1" applyFill="1" applyAlignment="1" applyProtection="1">
      <alignment horizontal="center" vertical="center"/>
      <protection locked="0"/>
    </xf>
    <xf numFmtId="0" fontId="2" fillId="3" borderId="0" xfId="0" applyFont="1" applyFill="1" applyAlignment="1">
      <alignment horizontal="left" vertical="center"/>
    </xf>
    <xf numFmtId="0" fontId="4" fillId="18" borderId="0" xfId="0" applyFont="1" applyFill="1" applyAlignment="1">
      <alignment horizontal="center" vertical="center" textRotation="90" wrapText="1"/>
    </xf>
    <xf numFmtId="166" fontId="12" fillId="17" borderId="11" xfId="0" applyNumberFormat="1" applyFont="1" applyFill="1" applyBorder="1" applyAlignment="1">
      <alignment horizontal="center" vertical="center" textRotation="90" wrapText="1"/>
    </xf>
    <xf numFmtId="166" fontId="23" fillId="0" borderId="0" xfId="0" applyNumberFormat="1" applyFont="1" applyAlignment="1">
      <alignment horizontal="center" vertical="center"/>
    </xf>
    <xf numFmtId="0" fontId="29" fillId="3" borderId="0" xfId="0" applyFont="1" applyFill="1" applyAlignment="1">
      <alignment horizontal="left" vertical="top"/>
    </xf>
    <xf numFmtId="166" fontId="10" fillId="3" borderId="0" xfId="0" applyNumberFormat="1" applyFont="1" applyFill="1" applyAlignment="1">
      <alignment horizontal="center" vertical="center"/>
    </xf>
    <xf numFmtId="0" fontId="12" fillId="6" borderId="0" xfId="0" applyFont="1" applyFill="1" applyAlignment="1">
      <alignment horizontal="center" vertical="center" textRotation="90" wrapText="1"/>
    </xf>
    <xf numFmtId="0" fontId="36" fillId="16" borderId="0" xfId="0" applyFont="1" applyFill="1" applyAlignment="1">
      <alignment horizontal="center" vertical="center" textRotation="90"/>
    </xf>
    <xf numFmtId="0" fontId="4" fillId="4" borderId="0" xfId="0" applyFont="1" applyFill="1" applyAlignment="1">
      <alignment horizontal="center" vertical="center" textRotation="90"/>
    </xf>
    <xf numFmtId="0" fontId="4" fillId="11" borderId="13" xfId="0" applyFont="1" applyFill="1" applyBorder="1" applyAlignment="1">
      <alignment horizontal="center" vertical="center" textRotation="90"/>
    </xf>
    <xf numFmtId="0" fontId="11" fillId="21" borderId="1" xfId="0" applyFont="1" applyFill="1" applyBorder="1" applyAlignment="1">
      <alignment horizontal="center" vertical="center" wrapText="1"/>
    </xf>
    <xf numFmtId="0" fontId="11" fillId="21" borderId="14" xfId="0" applyFont="1" applyFill="1" applyBorder="1" applyAlignment="1">
      <alignment horizontal="center" vertical="center" wrapText="1"/>
    </xf>
    <xf numFmtId="1" fontId="12" fillId="8" borderId="15" xfId="0" applyNumberFormat="1" applyFont="1" applyFill="1" applyBorder="1" applyAlignment="1">
      <alignment horizontal="center" vertical="center" wrapText="1"/>
    </xf>
    <xf numFmtId="0" fontId="12" fillId="17" borderId="16" xfId="0" applyFont="1" applyFill="1" applyBorder="1" applyAlignment="1">
      <alignment horizontal="center" vertical="center" wrapText="1"/>
    </xf>
    <xf numFmtId="0" fontId="11" fillId="6" borderId="17" xfId="0" applyFont="1" applyFill="1" applyBorder="1" applyAlignment="1">
      <alignment horizontal="center" vertical="center" wrapText="1"/>
    </xf>
    <xf numFmtId="0" fontId="11" fillId="5" borderId="17" xfId="0" applyFont="1" applyFill="1" applyBorder="1" applyAlignment="1">
      <alignment horizontal="center" vertical="center" wrapText="1"/>
    </xf>
    <xf numFmtId="0" fontId="11" fillId="19" borderId="18" xfId="0" applyFont="1" applyFill="1" applyBorder="1" applyAlignment="1">
      <alignment horizontal="center" vertical="center" wrapText="1"/>
    </xf>
    <xf numFmtId="2" fontId="15" fillId="0" borderId="0" xfId="0" applyNumberFormat="1" applyFont="1" applyAlignment="1">
      <alignment horizontal="center" vertical="center"/>
    </xf>
    <xf numFmtId="0" fontId="16" fillId="0" borderId="0" xfId="0" applyFont="1" applyAlignment="1">
      <alignment horizontal="center" vertical="center"/>
    </xf>
    <xf numFmtId="0" fontId="14" fillId="15" borderId="0" xfId="0" applyFont="1" applyFill="1" applyAlignment="1">
      <alignment horizontal="center" vertical="center"/>
    </xf>
    <xf numFmtId="0" fontId="4" fillId="15" borderId="1" xfId="0" applyFont="1" applyFill="1" applyBorder="1" applyAlignment="1">
      <alignment horizontal="center" vertical="center" wrapText="1"/>
    </xf>
    <xf numFmtId="0" fontId="4" fillId="15" borderId="0" xfId="0" applyFont="1" applyFill="1" applyAlignment="1">
      <alignment horizontal="center" vertical="center" wrapText="1"/>
    </xf>
    <xf numFmtId="0" fontId="4" fillId="15" borderId="11" xfId="0" applyFont="1" applyFill="1" applyBorder="1" applyAlignment="1">
      <alignment horizontal="center" vertical="center" wrapText="1"/>
    </xf>
    <xf numFmtId="0" fontId="14" fillId="22" borderId="0" xfId="0" applyFont="1" applyFill="1" applyAlignment="1">
      <alignment horizontal="center" vertical="center"/>
    </xf>
    <xf numFmtId="0" fontId="13" fillId="22" borderId="0" xfId="0" applyFont="1" applyFill="1" applyAlignment="1">
      <alignment horizontal="center" vertical="center"/>
    </xf>
    <xf numFmtId="0" fontId="1" fillId="3" borderId="0" xfId="0" applyFont="1" applyFill="1" applyAlignment="1">
      <alignment horizontal="center" vertical="center"/>
    </xf>
    <xf numFmtId="0" fontId="30" fillId="3" borderId="0" xfId="0" applyFont="1" applyFill="1" applyAlignment="1">
      <alignment horizontal="center" vertical="center"/>
    </xf>
    <xf numFmtId="165" fontId="10" fillId="3" borderId="0" xfId="0" applyNumberFormat="1" applyFont="1" applyFill="1" applyAlignment="1">
      <alignment horizontal="center" vertical="center"/>
    </xf>
    <xf numFmtId="0" fontId="15" fillId="0" borderId="0" xfId="0" applyFont="1" applyAlignment="1">
      <alignment horizontal="center" vertical="center"/>
    </xf>
    <xf numFmtId="164" fontId="0" fillId="0" borderId="0" xfId="0" applyNumberFormat="1" applyAlignment="1">
      <alignment horizontal="center" vertical="center"/>
    </xf>
    <xf numFmtId="0" fontId="0" fillId="0" borderId="1" xfId="0" applyBorder="1"/>
    <xf numFmtId="0" fontId="0" fillId="15" borderId="1" xfId="0" applyFill="1" applyBorder="1"/>
    <xf numFmtId="0" fontId="0" fillId="23" borderId="0" xfId="0" applyFill="1"/>
    <xf numFmtId="0" fontId="23" fillId="0" borderId="1" xfId="0" applyFont="1" applyBorder="1" applyAlignment="1">
      <alignment horizontal="center"/>
    </xf>
    <xf numFmtId="0" fontId="14" fillId="0" borderId="0" xfId="0" applyFont="1" applyAlignment="1">
      <alignment horizontal="left" vertical="center"/>
    </xf>
    <xf numFmtId="0" fontId="13" fillId="0" borderId="0" xfId="0" applyFont="1" applyAlignment="1">
      <alignment vertical="top"/>
    </xf>
    <xf numFmtId="0" fontId="13" fillId="0" borderId="0" xfId="0" applyFont="1" applyAlignment="1">
      <alignment horizontal="left" vertical="center"/>
    </xf>
    <xf numFmtId="0" fontId="40" fillId="11" borderId="0" xfId="0" applyFont="1" applyFill="1" applyAlignment="1">
      <alignment horizontal="center" vertical="center" textRotation="90"/>
    </xf>
    <xf numFmtId="0" fontId="40" fillId="11" borderId="0" xfId="0" applyFont="1" applyFill="1" applyAlignment="1">
      <alignment horizontal="center" vertical="center" textRotation="90" wrapText="1"/>
    </xf>
    <xf numFmtId="0" fontId="40" fillId="11" borderId="13" xfId="0" applyFont="1" applyFill="1" applyBorder="1" applyAlignment="1">
      <alignment horizontal="center" vertical="center" textRotation="90"/>
    </xf>
    <xf numFmtId="0" fontId="40" fillId="18" borderId="11" xfId="0" applyFont="1" applyFill="1" applyBorder="1" applyAlignment="1">
      <alignment horizontal="center" vertical="center" textRotation="90"/>
    </xf>
    <xf numFmtId="0" fontId="13" fillId="15" borderId="1" xfId="0" applyFont="1" applyFill="1" applyBorder="1" applyAlignment="1">
      <alignment horizontal="center" vertical="center"/>
    </xf>
    <xf numFmtId="0" fontId="13" fillId="0" borderId="1" xfId="0" applyFont="1" applyBorder="1" applyAlignment="1">
      <alignment horizontal="center" vertical="center"/>
    </xf>
    <xf numFmtId="20" fontId="42" fillId="0" borderId="1" xfId="0" applyNumberFormat="1" applyFont="1" applyBorder="1" applyAlignment="1">
      <alignment horizontal="center"/>
    </xf>
    <xf numFmtId="0" fontId="23" fillId="0" borderId="1" xfId="0" applyFont="1" applyBorder="1" applyAlignment="1">
      <alignment horizontal="right"/>
    </xf>
    <xf numFmtId="0" fontId="42" fillId="0" borderId="1" xfId="0" applyFont="1" applyBorder="1" applyAlignment="1">
      <alignment horizontal="right"/>
    </xf>
    <xf numFmtId="0" fontId="41" fillId="0" borderId="1" xfId="0" applyFont="1" applyBorder="1" applyAlignment="1">
      <alignment horizontal="right"/>
    </xf>
    <xf numFmtId="0" fontId="42" fillId="0" borderId="14" xfId="0" applyFont="1" applyBorder="1" applyAlignment="1">
      <alignment horizontal="right"/>
    </xf>
    <xf numFmtId="0" fontId="41" fillId="0" borderId="14" xfId="0" applyFont="1" applyBorder="1" applyAlignment="1">
      <alignment horizontal="right"/>
    </xf>
    <xf numFmtId="0" fontId="0" fillId="0" borderId="2" xfId="0" applyBorder="1"/>
    <xf numFmtId="0" fontId="0" fillId="3" borderId="14" xfId="0" applyFill="1" applyBorder="1"/>
    <xf numFmtId="0" fontId="0" fillId="3" borderId="15" xfId="0" applyFill="1" applyBorder="1"/>
    <xf numFmtId="0" fontId="0" fillId="20" borderId="14" xfId="0" applyFill="1" applyBorder="1"/>
    <xf numFmtId="0" fontId="0" fillId="20" borderId="15" xfId="0" applyFill="1" applyBorder="1"/>
    <xf numFmtId="0" fontId="0" fillId="24" borderId="14" xfId="0" applyFill="1" applyBorder="1"/>
    <xf numFmtId="0" fontId="0" fillId="24" borderId="15" xfId="0" applyFill="1" applyBorder="1"/>
    <xf numFmtId="0" fontId="23" fillId="20" borderId="1" xfId="0" applyFont="1" applyFill="1" applyBorder="1"/>
    <xf numFmtId="0" fontId="23" fillId="24" borderId="1" xfId="0" applyFont="1" applyFill="1" applyBorder="1"/>
    <xf numFmtId="0" fontId="46" fillId="3" borderId="22" xfId="0" applyFont="1" applyFill="1" applyBorder="1" applyAlignment="1">
      <alignment vertical="center"/>
    </xf>
    <xf numFmtId="0" fontId="44" fillId="3" borderId="22" xfId="0" applyFont="1" applyFill="1" applyBorder="1" applyAlignment="1">
      <alignment horizontal="left" vertical="center"/>
    </xf>
    <xf numFmtId="0" fontId="0" fillId="3" borderId="0" xfId="0" applyFill="1"/>
    <xf numFmtId="0" fontId="0" fillId="3" borderId="23" xfId="0" applyFill="1" applyBorder="1"/>
    <xf numFmtId="0" fontId="0" fillId="3" borderId="11" xfId="0" applyFill="1" applyBorder="1"/>
    <xf numFmtId="0" fontId="0" fillId="3" borderId="24" xfId="0" applyFill="1" applyBorder="1"/>
    <xf numFmtId="0" fontId="46" fillId="3" borderId="12" xfId="0" applyFont="1" applyFill="1" applyBorder="1" applyAlignment="1">
      <alignment horizontal="center" vertical="center"/>
    </xf>
    <xf numFmtId="0" fontId="46" fillId="3" borderId="1" xfId="0" applyFont="1" applyFill="1" applyBorder="1" applyAlignment="1">
      <alignment horizontal="center" vertical="center"/>
    </xf>
    <xf numFmtId="0" fontId="0" fillId="3" borderId="19" xfId="0" applyFill="1" applyBorder="1"/>
    <xf numFmtId="0" fontId="0" fillId="3" borderId="20" xfId="0" applyFill="1" applyBorder="1"/>
    <xf numFmtId="0" fontId="0" fillId="3" borderId="21" xfId="0" applyFill="1" applyBorder="1"/>
    <xf numFmtId="0" fontId="0" fillId="3" borderId="12" xfId="0" applyFill="1" applyBorder="1"/>
    <xf numFmtId="0" fontId="46" fillId="3" borderId="0" xfId="0" applyFont="1" applyFill="1" applyAlignment="1">
      <alignment horizontal="center" vertical="center"/>
    </xf>
    <xf numFmtId="0" fontId="46" fillId="3" borderId="0" xfId="0" applyFont="1" applyFill="1" applyAlignment="1">
      <alignment horizontal="left" vertical="center"/>
    </xf>
    <xf numFmtId="0" fontId="0" fillId="3" borderId="22" xfId="0" applyFill="1" applyBorder="1"/>
    <xf numFmtId="0" fontId="46" fillId="29" borderId="2" xfId="0" applyFont="1" applyFill="1" applyBorder="1" applyAlignment="1">
      <alignment horizontal="center" vertical="center"/>
    </xf>
    <xf numFmtId="0" fontId="0" fillId="0" borderId="22" xfId="0" applyBorder="1"/>
    <xf numFmtId="0" fontId="46" fillId="29" borderId="1" xfId="0" applyFont="1" applyFill="1" applyBorder="1" applyAlignment="1">
      <alignment horizontal="center" vertical="center"/>
    </xf>
    <xf numFmtId="0" fontId="14" fillId="3" borderId="12" xfId="0" applyFont="1" applyFill="1" applyBorder="1" applyAlignment="1">
      <alignment vertical="top"/>
    </xf>
    <xf numFmtId="0" fontId="14" fillId="3" borderId="0" xfId="0" applyFont="1" applyFill="1" applyAlignment="1">
      <alignment vertical="top"/>
    </xf>
    <xf numFmtId="0" fontId="14" fillId="3" borderId="22" xfId="0" applyFont="1" applyFill="1" applyBorder="1" applyAlignment="1">
      <alignment vertical="top"/>
    </xf>
    <xf numFmtId="0" fontId="0" fillId="3" borderId="0" xfId="0" applyFill="1" applyAlignment="1">
      <alignment horizontal="center"/>
    </xf>
    <xf numFmtId="0" fontId="0" fillId="3" borderId="0" xfId="0" applyFill="1" applyAlignment="1">
      <alignment horizontal="left"/>
    </xf>
    <xf numFmtId="0" fontId="0" fillId="30" borderId="1" xfId="0" applyFill="1" applyBorder="1" applyAlignment="1">
      <alignment horizontal="center"/>
    </xf>
    <xf numFmtId="0" fontId="46" fillId="30" borderId="1" xfId="0" applyFont="1" applyFill="1" applyBorder="1" applyAlignment="1">
      <alignment horizontal="center" vertical="center"/>
    </xf>
    <xf numFmtId="0" fontId="50" fillId="3" borderId="19" xfId="0" applyFont="1" applyFill="1" applyBorder="1"/>
    <xf numFmtId="0" fontId="50" fillId="3" borderId="20" xfId="0" applyFont="1" applyFill="1" applyBorder="1"/>
    <xf numFmtId="0" fontId="50" fillId="3" borderId="21" xfId="0" applyFont="1" applyFill="1" applyBorder="1"/>
    <xf numFmtId="0" fontId="50" fillId="0" borderId="0" xfId="0" applyFont="1"/>
    <xf numFmtId="0" fontId="50" fillId="3" borderId="12" xfId="0" applyFont="1" applyFill="1" applyBorder="1"/>
    <xf numFmtId="0" fontId="50" fillId="3" borderId="0" xfId="0" applyFont="1" applyFill="1"/>
    <xf numFmtId="0" fontId="50" fillId="3" borderId="22" xfId="0" applyFont="1" applyFill="1" applyBorder="1"/>
    <xf numFmtId="0" fontId="50" fillId="3" borderId="23" xfId="0" applyFont="1" applyFill="1" applyBorder="1"/>
    <xf numFmtId="0" fontId="50" fillId="3" borderId="11" xfId="0" applyFont="1" applyFill="1" applyBorder="1"/>
    <xf numFmtId="0" fontId="50" fillId="3" borderId="24" xfId="0" applyFont="1" applyFill="1" applyBorder="1"/>
    <xf numFmtId="0" fontId="51" fillId="3" borderId="12" xfId="0" applyFont="1" applyFill="1" applyBorder="1"/>
    <xf numFmtId="0" fontId="51" fillId="3" borderId="0" xfId="0" applyFont="1" applyFill="1"/>
    <xf numFmtId="0" fontId="51" fillId="3" borderId="22" xfId="0" applyFont="1" applyFill="1" applyBorder="1"/>
    <xf numFmtId="0" fontId="52" fillId="3" borderId="12" xfId="0" applyFont="1" applyFill="1" applyBorder="1"/>
    <xf numFmtId="0" fontId="52" fillId="3" borderId="0" xfId="0" applyFont="1" applyFill="1"/>
    <xf numFmtId="0" fontId="52" fillId="3" borderId="22" xfId="0" applyFont="1" applyFill="1" applyBorder="1"/>
    <xf numFmtId="0" fontId="50" fillId="3" borderId="0" xfId="0" applyFont="1" applyFill="1" applyAlignment="1">
      <alignment vertical="top"/>
    </xf>
    <xf numFmtId="0" fontId="50" fillId="3" borderId="0" xfId="0" quotePrefix="1" applyFont="1" applyFill="1" applyAlignment="1">
      <alignment horizontal="right"/>
    </xf>
    <xf numFmtId="0" fontId="50" fillId="3" borderId="0" xfId="0" applyFont="1" applyFill="1" applyAlignment="1">
      <alignment horizontal="left" vertical="top"/>
    </xf>
    <xf numFmtId="0" fontId="50" fillId="0" borderId="0" xfId="0" applyFont="1" applyAlignment="1">
      <alignment vertical="top" wrapText="1"/>
    </xf>
    <xf numFmtId="0" fontId="63" fillId="0" borderId="1" xfId="0" applyFont="1" applyBorder="1" applyAlignment="1">
      <alignment horizontal="center"/>
    </xf>
    <xf numFmtId="0" fontId="50" fillId="20" borderId="1" xfId="0" applyFont="1" applyFill="1" applyBorder="1"/>
    <xf numFmtId="0" fontId="49" fillId="3" borderId="22" xfId="0" applyFont="1" applyFill="1" applyBorder="1" applyAlignment="1">
      <alignment vertical="center"/>
    </xf>
    <xf numFmtId="0" fontId="50" fillId="0" borderId="0" xfId="0" applyFont="1" applyAlignment="1">
      <alignment horizontal="left"/>
    </xf>
    <xf numFmtId="0" fontId="50" fillId="0" borderId="0" xfId="0" applyFont="1" applyAlignment="1">
      <alignment vertical="top"/>
    </xf>
    <xf numFmtId="0" fontId="50" fillId="33" borderId="0" xfId="0" applyFont="1" applyFill="1" applyAlignment="1">
      <alignment vertical="top" wrapText="1"/>
    </xf>
    <xf numFmtId="0" fontId="50" fillId="29" borderId="1" xfId="0" applyFont="1" applyFill="1" applyBorder="1" applyAlignment="1">
      <alignment horizontal="left" vertical="center"/>
    </xf>
    <xf numFmtId="0" fontId="50" fillId="20" borderId="1" xfId="0" applyFont="1" applyFill="1" applyBorder="1" applyAlignment="1">
      <alignment horizontal="center" vertical="center"/>
    </xf>
    <xf numFmtId="0" fontId="31" fillId="0" borderId="0" xfId="0" applyFont="1" applyAlignment="1">
      <alignment horizontal="center" vertical="center"/>
    </xf>
    <xf numFmtId="0" fontId="32" fillId="3" borderId="0" xfId="0" applyFont="1" applyFill="1" applyAlignment="1">
      <alignment horizontal="center" vertical="center"/>
    </xf>
    <xf numFmtId="0" fontId="25" fillId="3" borderId="0" xfId="0" applyFont="1" applyFill="1" applyAlignment="1">
      <alignment horizontal="center" vertical="center"/>
    </xf>
    <xf numFmtId="0" fontId="29" fillId="20" borderId="3" xfId="0" applyFont="1" applyFill="1" applyBorder="1" applyAlignment="1">
      <alignment horizontal="center" vertical="center" wrapText="1"/>
    </xf>
    <xf numFmtId="0" fontId="29" fillId="20" borderId="4" xfId="0" applyFont="1" applyFill="1" applyBorder="1" applyAlignment="1">
      <alignment horizontal="center" vertical="center" wrapText="1"/>
    </xf>
    <xf numFmtId="0" fontId="29" fillId="20" borderId="5" xfId="0" applyFont="1" applyFill="1" applyBorder="1" applyAlignment="1">
      <alignment horizontal="center" vertical="center" wrapText="1"/>
    </xf>
    <xf numFmtId="0" fontId="29" fillId="20" borderId="6" xfId="0" applyFont="1" applyFill="1" applyBorder="1" applyAlignment="1">
      <alignment horizontal="center" vertical="center" wrapText="1"/>
    </xf>
    <xf numFmtId="0" fontId="29" fillId="20" borderId="0" xfId="0" applyFont="1" applyFill="1" applyAlignment="1">
      <alignment horizontal="center" vertical="center" wrapText="1"/>
    </xf>
    <xf numFmtId="0" fontId="29" fillId="20" borderId="7" xfId="0" applyFont="1" applyFill="1" applyBorder="1" applyAlignment="1">
      <alignment horizontal="center" vertical="center" wrapText="1"/>
    </xf>
    <xf numFmtId="0" fontId="29" fillId="20" borderId="8" xfId="0" applyFont="1" applyFill="1" applyBorder="1" applyAlignment="1">
      <alignment horizontal="center" vertical="center" wrapText="1"/>
    </xf>
    <xf numFmtId="0" fontId="29" fillId="20" borderId="9" xfId="0" applyFont="1" applyFill="1" applyBorder="1" applyAlignment="1">
      <alignment horizontal="center" vertical="center" wrapText="1"/>
    </xf>
    <xf numFmtId="0" fontId="29" fillId="20" borderId="10" xfId="0" applyFont="1" applyFill="1" applyBorder="1" applyAlignment="1">
      <alignment horizontal="center" vertical="center" wrapText="1"/>
    </xf>
    <xf numFmtId="0" fontId="25" fillId="3" borderId="0" xfId="0" applyFont="1" applyFill="1" applyAlignment="1">
      <alignment horizontal="left" vertical="center"/>
    </xf>
    <xf numFmtId="0" fontId="25" fillId="3" borderId="0" xfId="0" applyFont="1" applyFill="1" applyAlignment="1">
      <alignment horizontal="left" vertical="top" wrapText="1"/>
    </xf>
    <xf numFmtId="0" fontId="13" fillId="3" borderId="0" xfId="0" applyFont="1" applyFill="1" applyAlignment="1">
      <alignment horizontal="center" vertical="center"/>
    </xf>
    <xf numFmtId="0" fontId="39" fillId="3" borderId="0" xfId="0" applyFont="1" applyFill="1" applyAlignment="1">
      <alignment horizontal="left" vertical="top" wrapText="1"/>
    </xf>
    <xf numFmtId="0" fontId="24" fillId="3" borderId="0" xfId="0" applyFont="1" applyFill="1" applyAlignment="1">
      <alignment horizontal="left" vertical="top" wrapText="1"/>
    </xf>
    <xf numFmtId="0" fontId="35" fillId="3" borderId="0" xfId="0" applyFont="1" applyFill="1" applyAlignment="1">
      <alignment horizontal="center" vertical="center" wrapText="1"/>
    </xf>
    <xf numFmtId="0" fontId="32" fillId="3" borderId="0" xfId="0" applyFont="1" applyFill="1" applyAlignment="1">
      <alignment horizontal="left" vertical="top" wrapText="1"/>
    </xf>
    <xf numFmtId="0" fontId="69" fillId="3" borderId="0" xfId="0" applyFont="1" applyFill="1" applyAlignment="1">
      <alignment horizontal="left" vertical="top" wrapText="1"/>
    </xf>
    <xf numFmtId="0" fontId="37" fillId="25" borderId="11" xfId="0" applyFont="1" applyFill="1" applyBorder="1" applyAlignment="1">
      <alignment horizontal="center" vertical="center"/>
    </xf>
    <xf numFmtId="0" fontId="6" fillId="2" borderId="0" xfId="0" applyFont="1" applyFill="1" applyAlignment="1">
      <alignment horizontal="center" vertical="center"/>
    </xf>
    <xf numFmtId="0" fontId="38" fillId="0" borderId="0" xfId="0" applyFont="1" applyAlignment="1">
      <alignment horizontal="center" vertical="center" wrapText="1"/>
    </xf>
    <xf numFmtId="0" fontId="5" fillId="0" borderId="11" xfId="0" applyFont="1" applyBorder="1" applyAlignment="1">
      <alignment horizontal="center" vertical="center"/>
    </xf>
    <xf numFmtId="0" fontId="5" fillId="0" borderId="0" xfId="0" applyFont="1" applyAlignment="1">
      <alignment horizontal="center" vertical="center"/>
    </xf>
    <xf numFmtId="0" fontId="45" fillId="3" borderId="12" xfId="0" applyFont="1" applyFill="1" applyBorder="1" applyAlignment="1">
      <alignment horizontal="center" vertical="center"/>
    </xf>
    <xf numFmtId="0" fontId="45" fillId="3" borderId="0" xfId="0" applyFont="1" applyFill="1" applyAlignment="1">
      <alignment horizontal="center" vertical="center"/>
    </xf>
    <xf numFmtId="0" fontId="11" fillId="8" borderId="0" xfId="0" applyFont="1" applyFill="1" applyAlignment="1">
      <alignment horizontal="left" vertical="center"/>
    </xf>
    <xf numFmtId="0" fontId="47" fillId="13" borderId="0" xfId="0" applyFont="1" applyFill="1" applyAlignment="1">
      <alignment horizontal="left" vertical="center" wrapText="1"/>
    </xf>
    <xf numFmtId="0" fontId="46" fillId="3" borderId="12" xfId="0" applyFont="1" applyFill="1" applyBorder="1" applyAlignment="1">
      <alignment horizontal="center" vertical="center"/>
    </xf>
    <xf numFmtId="0" fontId="46" fillId="3" borderId="0" xfId="0" applyFont="1" applyFill="1" applyAlignment="1">
      <alignment horizontal="center" vertical="center"/>
    </xf>
    <xf numFmtId="0" fontId="46" fillId="28" borderId="14" xfId="0" applyFont="1" applyFill="1" applyBorder="1" applyAlignment="1">
      <alignment horizontal="left" vertical="center"/>
    </xf>
    <xf numFmtId="0" fontId="46" fillId="28" borderId="25" xfId="0" applyFont="1" applyFill="1" applyBorder="1" applyAlignment="1">
      <alignment horizontal="left" vertical="center"/>
    </xf>
    <xf numFmtId="0" fontId="46" fillId="28" borderId="15" xfId="0" applyFont="1" applyFill="1" applyBorder="1" applyAlignment="1">
      <alignment horizontal="left" vertical="center"/>
    </xf>
    <xf numFmtId="0" fontId="23" fillId="20" borderId="0" xfId="0" applyFont="1" applyFill="1" applyAlignment="1">
      <alignment horizontal="left" vertical="center"/>
    </xf>
    <xf numFmtId="0" fontId="46" fillId="3" borderId="22" xfId="0" applyFont="1" applyFill="1" applyBorder="1" applyAlignment="1">
      <alignment horizontal="center" vertical="center"/>
    </xf>
    <xf numFmtId="0" fontId="0" fillId="30" borderId="14" xfId="0" applyFill="1" applyBorder="1" applyAlignment="1">
      <alignment horizontal="left"/>
    </xf>
    <xf numFmtId="0" fontId="0" fillId="30" borderId="25" xfId="0" applyFill="1" applyBorder="1" applyAlignment="1">
      <alignment horizontal="left"/>
    </xf>
    <xf numFmtId="0" fontId="0" fillId="30" borderId="15" xfId="0" applyFill="1" applyBorder="1" applyAlignment="1">
      <alignment horizontal="left"/>
    </xf>
    <xf numFmtId="0" fontId="46" fillId="3" borderId="0" xfId="0" applyFont="1" applyFill="1" applyAlignment="1">
      <alignment horizontal="left" vertical="center"/>
    </xf>
    <xf numFmtId="0" fontId="46" fillId="0" borderId="12" xfId="0" applyFont="1" applyBorder="1" applyAlignment="1">
      <alignment horizontal="center" vertical="center"/>
    </xf>
    <xf numFmtId="0" fontId="46" fillId="0" borderId="22" xfId="0" applyFont="1" applyBorder="1" applyAlignment="1">
      <alignment horizontal="center" vertical="center"/>
    </xf>
    <xf numFmtId="0" fontId="0" fillId="30" borderId="1" xfId="0" applyFill="1" applyBorder="1" applyAlignment="1">
      <alignment horizontal="left"/>
    </xf>
    <xf numFmtId="0" fontId="0" fillId="3" borderId="19" xfId="0" applyFill="1" applyBorder="1" applyAlignment="1">
      <alignment horizontal="center"/>
    </xf>
    <xf numFmtId="0" fontId="0" fillId="3" borderId="20" xfId="0" applyFill="1" applyBorder="1" applyAlignment="1">
      <alignment horizontal="center"/>
    </xf>
    <xf numFmtId="0" fontId="0" fillId="3" borderId="21" xfId="0" applyFill="1" applyBorder="1" applyAlignment="1">
      <alignment horizontal="center"/>
    </xf>
    <xf numFmtId="0" fontId="43" fillId="3" borderId="12" xfId="0" applyFont="1" applyFill="1" applyBorder="1" applyAlignment="1">
      <alignment horizontal="center" vertical="center" wrapText="1"/>
    </xf>
    <xf numFmtId="0" fontId="0" fillId="3" borderId="0" xfId="0" applyFill="1" applyAlignment="1">
      <alignment horizontal="center" vertical="center"/>
    </xf>
    <xf numFmtId="0" fontId="0" fillId="3" borderId="22" xfId="0" applyFill="1" applyBorder="1" applyAlignment="1">
      <alignment horizontal="center" vertical="center"/>
    </xf>
    <xf numFmtId="0" fontId="0" fillId="3" borderId="12" xfId="0" applyFill="1" applyBorder="1" applyAlignment="1">
      <alignment horizontal="center" vertical="center"/>
    </xf>
    <xf numFmtId="0" fontId="14" fillId="3" borderId="12" xfId="0" applyFont="1" applyFill="1" applyBorder="1" applyAlignment="1">
      <alignment horizontal="left" vertical="top"/>
    </xf>
    <xf numFmtId="0" fontId="14" fillId="3" borderId="0" xfId="0" applyFont="1" applyFill="1" applyAlignment="1">
      <alignment horizontal="left" vertical="top"/>
    </xf>
    <xf numFmtId="0" fontId="14" fillId="3" borderId="22" xfId="0" applyFont="1" applyFill="1" applyBorder="1" applyAlignment="1">
      <alignment horizontal="left" vertical="top"/>
    </xf>
    <xf numFmtId="0" fontId="0" fillId="29" borderId="1" xfId="0" applyFill="1" applyBorder="1" applyAlignment="1">
      <alignment horizontal="center"/>
    </xf>
    <xf numFmtId="0" fontId="0" fillId="3" borderId="0" xfId="0" applyFill="1" applyAlignment="1">
      <alignment horizontal="center"/>
    </xf>
    <xf numFmtId="0" fontId="0" fillId="3" borderId="22" xfId="0" applyFill="1" applyBorder="1" applyAlignment="1">
      <alignment horizontal="center"/>
    </xf>
    <xf numFmtId="0" fontId="0" fillId="29" borderId="14" xfId="0" applyFill="1" applyBorder="1" applyAlignment="1">
      <alignment horizontal="left"/>
    </xf>
    <xf numFmtId="0" fontId="0" fillId="29" borderId="25" xfId="0" applyFill="1" applyBorder="1" applyAlignment="1">
      <alignment horizontal="left"/>
    </xf>
    <xf numFmtId="0" fontId="0" fillId="29" borderId="15" xfId="0" applyFill="1" applyBorder="1" applyAlignment="1">
      <alignment horizontal="left"/>
    </xf>
    <xf numFmtId="0" fontId="11" fillId="12" borderId="0" xfId="0" applyFont="1" applyFill="1" applyAlignment="1">
      <alignment horizontal="left" vertical="center"/>
    </xf>
    <xf numFmtId="0" fontId="11" fillId="6" borderId="0" xfId="0" applyFont="1" applyFill="1" applyAlignment="1">
      <alignment horizontal="left" vertical="center"/>
    </xf>
    <xf numFmtId="0" fontId="11" fillId="5" borderId="0" xfId="0" applyFont="1" applyFill="1" applyAlignment="1">
      <alignment horizontal="left" vertical="center"/>
    </xf>
    <xf numFmtId="0" fontId="11" fillId="7" borderId="0" xfId="0" applyFont="1" applyFill="1" applyAlignment="1">
      <alignment horizontal="left" vertical="center"/>
    </xf>
    <xf numFmtId="0" fontId="46" fillId="30" borderId="2" xfId="0" applyFont="1" applyFill="1" applyBorder="1" applyAlignment="1">
      <alignment horizontal="left" vertical="center"/>
    </xf>
    <xf numFmtId="0" fontId="11" fillId="4" borderId="0" xfId="0" applyFont="1" applyFill="1" applyAlignment="1">
      <alignment horizontal="left" vertical="center"/>
    </xf>
    <xf numFmtId="0" fontId="45" fillId="26" borderId="12" xfId="0" applyFont="1" applyFill="1" applyBorder="1" applyAlignment="1">
      <alignment horizontal="center" vertical="center"/>
    </xf>
    <xf numFmtId="0" fontId="45" fillId="26" borderId="0" xfId="0" applyFont="1" applyFill="1" applyAlignment="1">
      <alignment horizontal="center" vertical="center"/>
    </xf>
    <xf numFmtId="0" fontId="48" fillId="27" borderId="0" xfId="0" applyFont="1" applyFill="1" applyAlignment="1">
      <alignment horizontal="left" vertical="center"/>
    </xf>
    <xf numFmtId="0" fontId="44" fillId="3" borderId="0" xfId="0" applyFont="1" applyFill="1" applyAlignment="1">
      <alignment horizontal="center" vertical="center"/>
    </xf>
    <xf numFmtId="0" fontId="14" fillId="3" borderId="12" xfId="0" applyFont="1" applyFill="1" applyBorder="1" applyAlignment="1">
      <alignment horizontal="center" vertical="top" wrapText="1"/>
    </xf>
    <xf numFmtId="0" fontId="14" fillId="3" borderId="0" xfId="0" applyFont="1" applyFill="1" applyAlignment="1">
      <alignment horizontal="center" vertical="top" wrapText="1"/>
    </xf>
    <xf numFmtId="0" fontId="14" fillId="3" borderId="22" xfId="0" applyFont="1" applyFill="1" applyBorder="1" applyAlignment="1">
      <alignment horizontal="center" vertical="top" wrapText="1"/>
    </xf>
    <xf numFmtId="0" fontId="14" fillId="3" borderId="12" xfId="0" applyFont="1" applyFill="1" applyBorder="1" applyAlignment="1">
      <alignment horizontal="left" vertical="top" wrapText="1"/>
    </xf>
    <xf numFmtId="0" fontId="14" fillId="3" borderId="0" xfId="0" applyFont="1" applyFill="1" applyAlignment="1">
      <alignment horizontal="left" vertical="top" wrapText="1"/>
    </xf>
    <xf numFmtId="0" fontId="14" fillId="3" borderId="22" xfId="0" applyFont="1" applyFill="1" applyBorder="1" applyAlignment="1">
      <alignment horizontal="left" vertical="top" wrapText="1"/>
    </xf>
    <xf numFmtId="0" fontId="65" fillId="8" borderId="1" xfId="0" applyFont="1" applyFill="1" applyBorder="1" applyAlignment="1">
      <alignment horizontal="right" vertical="center"/>
    </xf>
    <xf numFmtId="0" fontId="50" fillId="0" borderId="0" xfId="0" applyFont="1" applyAlignment="1">
      <alignment horizontal="left" vertical="top" wrapText="1"/>
    </xf>
    <xf numFmtId="0" fontId="50" fillId="38" borderId="0" xfId="0" applyFont="1" applyFill="1" applyAlignment="1">
      <alignment horizontal="left" vertical="center"/>
    </xf>
    <xf numFmtId="0" fontId="50" fillId="38" borderId="0" xfId="0" applyFont="1" applyFill="1" applyAlignment="1">
      <alignment horizontal="left"/>
    </xf>
    <xf numFmtId="0" fontId="68" fillId="0" borderId="0" xfId="0" applyFont="1" applyAlignment="1">
      <alignment horizontal="center" vertical="center" wrapText="1"/>
    </xf>
    <xf numFmtId="0" fontId="50" fillId="0" borderId="19" xfId="0" applyFont="1" applyBorder="1" applyAlignment="1">
      <alignment horizontal="center" vertical="top"/>
    </xf>
    <xf numFmtId="0" fontId="50" fillId="0" borderId="20" xfId="0" applyFont="1" applyBorder="1" applyAlignment="1">
      <alignment horizontal="center" vertical="top"/>
    </xf>
    <xf numFmtId="0" fontId="50" fillId="0" borderId="21" xfId="0" applyFont="1" applyBorder="1" applyAlignment="1">
      <alignment horizontal="center" vertical="top"/>
    </xf>
    <xf numFmtId="0" fontId="50" fillId="0" borderId="12" xfId="0" applyFont="1" applyBorder="1" applyAlignment="1">
      <alignment horizontal="center" vertical="top"/>
    </xf>
    <xf numFmtId="0" fontId="50" fillId="0" borderId="0" xfId="0" applyFont="1" applyAlignment="1">
      <alignment horizontal="center" vertical="top"/>
    </xf>
    <xf numFmtId="0" fontId="50" fillId="0" borderId="22" xfId="0" applyFont="1" applyBorder="1" applyAlignment="1">
      <alignment horizontal="center" vertical="top"/>
    </xf>
    <xf numFmtId="0" fontId="50" fillId="0" borderId="23" xfId="0" applyFont="1" applyBorder="1" applyAlignment="1">
      <alignment horizontal="center" vertical="top"/>
    </xf>
    <xf numFmtId="0" fontId="50" fillId="0" borderId="11" xfId="0" applyFont="1" applyBorder="1" applyAlignment="1">
      <alignment horizontal="center" vertical="top"/>
    </xf>
    <xf numFmtId="0" fontId="50" fillId="0" borderId="24" xfId="0" applyFont="1" applyBorder="1" applyAlignment="1">
      <alignment horizontal="center" vertical="top"/>
    </xf>
    <xf numFmtId="0" fontId="50" fillId="0" borderId="14" xfId="0" applyFont="1" applyBorder="1" applyAlignment="1">
      <alignment horizontal="left"/>
    </xf>
    <xf numFmtId="0" fontId="50" fillId="0" borderId="15" xfId="0" applyFont="1" applyBorder="1" applyAlignment="1">
      <alignment horizontal="left"/>
    </xf>
    <xf numFmtId="0" fontId="50" fillId="30" borderId="14" xfId="0" applyFont="1" applyFill="1" applyBorder="1" applyAlignment="1">
      <alignment horizontal="left"/>
    </xf>
    <xf numFmtId="0" fontId="50" fillId="30" borderId="25" xfId="0" applyFont="1" applyFill="1" applyBorder="1" applyAlignment="1">
      <alignment horizontal="left"/>
    </xf>
    <xf numFmtId="0" fontId="67" fillId="0" borderId="0" xfId="0" applyFont="1" applyAlignment="1">
      <alignment horizontal="center" vertical="center" wrapText="1"/>
    </xf>
    <xf numFmtId="0" fontId="50" fillId="3" borderId="1" xfId="0" applyFont="1" applyFill="1" applyBorder="1" applyAlignment="1">
      <alignment horizontal="left" vertical="top" wrapText="1"/>
    </xf>
    <xf numFmtId="0" fontId="50" fillId="36" borderId="0" xfId="0" applyFont="1" applyFill="1" applyAlignment="1">
      <alignment horizontal="left" vertical="center"/>
    </xf>
    <xf numFmtId="0" fontId="50" fillId="3" borderId="19" xfId="0" applyFont="1" applyFill="1" applyBorder="1" applyAlignment="1">
      <alignment horizontal="left" vertical="top" wrapText="1"/>
    </xf>
    <xf numFmtId="0" fontId="50" fillId="3" borderId="20" xfId="0" applyFont="1" applyFill="1" applyBorder="1" applyAlignment="1">
      <alignment horizontal="left" vertical="top" wrapText="1"/>
    </xf>
    <xf numFmtId="0" fontId="50" fillId="3" borderId="21" xfId="0" applyFont="1" applyFill="1" applyBorder="1" applyAlignment="1">
      <alignment horizontal="left" vertical="top" wrapText="1"/>
    </xf>
    <xf numFmtId="0" fontId="50" fillId="3" borderId="12" xfId="0" applyFont="1" applyFill="1" applyBorder="1" applyAlignment="1">
      <alignment horizontal="left" vertical="top" wrapText="1"/>
    </xf>
    <xf numFmtId="0" fontId="50" fillId="3" borderId="0" xfId="0" applyFont="1" applyFill="1" applyAlignment="1">
      <alignment horizontal="left" vertical="top" wrapText="1"/>
    </xf>
    <xf numFmtId="0" fontId="50" fillId="3" borderId="22" xfId="0" applyFont="1" applyFill="1" applyBorder="1" applyAlignment="1">
      <alignment horizontal="left" vertical="top" wrapText="1"/>
    </xf>
    <xf numFmtId="0" fontId="50" fillId="3" borderId="23" xfId="0" applyFont="1" applyFill="1" applyBorder="1" applyAlignment="1">
      <alignment horizontal="left" vertical="top" wrapText="1"/>
    </xf>
    <xf numFmtId="0" fontId="50" fillId="3" borderId="11" xfId="0" applyFont="1" applyFill="1" applyBorder="1" applyAlignment="1">
      <alignment horizontal="left" vertical="top" wrapText="1"/>
    </xf>
    <xf numFmtId="0" fontId="50" fillId="3" borderId="24" xfId="0" applyFont="1" applyFill="1" applyBorder="1" applyAlignment="1">
      <alignment horizontal="left" vertical="top" wrapText="1"/>
    </xf>
    <xf numFmtId="0" fontId="50" fillId="35" borderId="0" xfId="0" applyFont="1" applyFill="1" applyAlignment="1">
      <alignment horizontal="left" vertical="center"/>
    </xf>
    <xf numFmtId="0" fontId="50" fillId="37" borderId="0" xfId="0" applyFont="1" applyFill="1" applyAlignment="1">
      <alignment horizontal="left" vertical="center"/>
    </xf>
    <xf numFmtId="0" fontId="50" fillId="33" borderId="0" xfId="0" applyFont="1" applyFill="1" applyAlignment="1">
      <alignment horizontal="left" vertical="center"/>
    </xf>
    <xf numFmtId="0" fontId="58" fillId="30" borderId="0" xfId="0" applyFont="1" applyFill="1" applyAlignment="1">
      <alignment horizontal="center"/>
    </xf>
    <xf numFmtId="0" fontId="50" fillId="34" borderId="0" xfId="0" applyFont="1" applyFill="1" applyAlignment="1">
      <alignment horizontal="left" vertical="center"/>
    </xf>
    <xf numFmtId="0" fontId="62" fillId="33" borderId="1" xfId="0" applyFont="1" applyFill="1" applyBorder="1" applyAlignment="1">
      <alignment horizontal="right" vertical="center"/>
    </xf>
    <xf numFmtId="0" fontId="62" fillId="37" borderId="1" xfId="0" applyFont="1" applyFill="1" applyBorder="1" applyAlignment="1">
      <alignment horizontal="right" vertical="center"/>
    </xf>
    <xf numFmtId="0" fontId="62" fillId="36" borderId="1" xfId="0" applyFont="1" applyFill="1" applyBorder="1" applyAlignment="1">
      <alignment horizontal="right" vertical="center"/>
    </xf>
    <xf numFmtId="0" fontId="62" fillId="35" borderId="1" xfId="0" applyFont="1" applyFill="1" applyBorder="1" applyAlignment="1">
      <alignment horizontal="right" vertical="center"/>
    </xf>
    <xf numFmtId="0" fontId="62" fillId="29" borderId="1" xfId="0" applyFont="1" applyFill="1" applyBorder="1" applyAlignment="1">
      <alignment horizontal="right" vertical="center"/>
    </xf>
    <xf numFmtId="0" fontId="62" fillId="34" borderId="1" xfId="0" applyFont="1" applyFill="1" applyBorder="1" applyAlignment="1">
      <alignment horizontal="right" vertical="center"/>
    </xf>
    <xf numFmtId="0" fontId="56" fillId="3" borderId="0" xfId="0" applyFont="1" applyFill="1" applyAlignment="1">
      <alignment horizontal="center" vertical="center"/>
    </xf>
    <xf numFmtId="0" fontId="57" fillId="3" borderId="0" xfId="0" applyFont="1" applyFill="1" applyAlignment="1">
      <alignment horizontal="center" vertical="center"/>
    </xf>
    <xf numFmtId="0" fontId="50" fillId="32" borderId="0" xfId="0" applyFont="1" applyFill="1" applyAlignment="1">
      <alignment horizontal="left" vertical="top" wrapText="1"/>
    </xf>
    <xf numFmtId="0" fontId="50" fillId="0" borderId="0" xfId="0" applyFont="1" applyAlignment="1">
      <alignment horizontal="left"/>
    </xf>
    <xf numFmtId="0" fontId="54" fillId="3" borderId="12" xfId="0" applyFont="1" applyFill="1" applyBorder="1" applyAlignment="1">
      <alignment horizontal="center"/>
    </xf>
    <xf numFmtId="0" fontId="54" fillId="3" borderId="0" xfId="0" applyFont="1" applyFill="1" applyAlignment="1">
      <alignment horizontal="center"/>
    </xf>
    <xf numFmtId="0" fontId="54" fillId="3" borderId="22" xfId="0" applyFont="1" applyFill="1" applyBorder="1" applyAlignment="1">
      <alignment horizontal="center"/>
    </xf>
    <xf numFmtId="0" fontId="53" fillId="3" borderId="12" xfId="0" applyFont="1" applyFill="1" applyBorder="1" applyAlignment="1">
      <alignment horizontal="center"/>
    </xf>
    <xf numFmtId="0" fontId="53" fillId="3" borderId="0" xfId="0" applyFont="1" applyFill="1" applyAlignment="1">
      <alignment horizontal="center"/>
    </xf>
    <xf numFmtId="0" fontId="53" fillId="3" borderId="22" xfId="0" applyFont="1" applyFill="1" applyBorder="1" applyAlignment="1">
      <alignment horizontal="center"/>
    </xf>
    <xf numFmtId="0" fontId="52" fillId="3" borderId="12" xfId="0" applyFont="1" applyFill="1" applyBorder="1" applyAlignment="1">
      <alignment horizontal="center"/>
    </xf>
    <xf numFmtId="0" fontId="52" fillId="3" borderId="0" xfId="0" applyFont="1" applyFill="1" applyAlignment="1">
      <alignment horizontal="center"/>
    </xf>
    <xf numFmtId="0" fontId="52" fillId="3" borderId="22" xfId="0" applyFont="1" applyFill="1" applyBorder="1" applyAlignment="1">
      <alignment horizontal="center"/>
    </xf>
    <xf numFmtId="0" fontId="59" fillId="31" borderId="0" xfId="0" applyFont="1" applyFill="1" applyAlignment="1">
      <alignment horizontal="center"/>
    </xf>
    <xf numFmtId="0" fontId="50" fillId="0" borderId="0" xfId="0" applyFont="1" applyAlignment="1">
      <alignment horizontal="left" vertical="top"/>
    </xf>
  </cellXfs>
  <cellStyles count="1">
    <cellStyle name="Normal" xfId="0" builtinId="0"/>
  </cellStyles>
  <dxfs count="167">
    <dxf>
      <fill>
        <patternFill>
          <bgColor theme="2" tint="-9.9948118533890809E-2"/>
        </patternFill>
      </fill>
    </dxf>
    <dxf>
      <border>
        <bottom style="thin">
          <color auto="1"/>
        </bottom>
        <vertical/>
        <horizontal/>
      </border>
    </dxf>
    <dxf>
      <fill>
        <patternFill>
          <bgColor theme="2" tint="-9.9948118533890809E-2"/>
        </patternFill>
      </fill>
    </dxf>
    <dxf>
      <border>
        <bottom style="thin">
          <color auto="1"/>
        </bottom>
        <vertical/>
        <horizontal/>
      </border>
    </dxf>
    <dxf>
      <fill>
        <patternFill>
          <bgColor theme="2" tint="-9.9948118533890809E-2"/>
        </patternFill>
      </fill>
    </dxf>
    <dxf>
      <border>
        <bottom style="thin">
          <color auto="1"/>
        </bottom>
        <vertical/>
        <horizontal/>
      </border>
    </dxf>
    <dxf>
      <fill>
        <patternFill>
          <bgColor theme="2" tint="-9.9948118533890809E-2"/>
        </patternFill>
      </fill>
    </dxf>
    <dxf>
      <border>
        <bottom style="thin">
          <color auto="1"/>
        </bottom>
        <vertical/>
        <horizontal/>
      </border>
    </dxf>
    <dxf>
      <fill>
        <patternFill>
          <bgColor theme="2" tint="-9.9948118533890809E-2"/>
        </patternFill>
      </fill>
    </dxf>
    <dxf>
      <border>
        <bottom style="thin">
          <color auto="1"/>
        </bottom>
        <vertical/>
        <horizontal/>
      </border>
    </dxf>
    <dxf>
      <fill>
        <patternFill>
          <bgColor theme="2" tint="-9.9948118533890809E-2"/>
        </patternFill>
      </fill>
    </dxf>
    <dxf>
      <border>
        <bottom style="thin">
          <color auto="1"/>
        </bottom>
        <vertical/>
        <horizontal/>
      </border>
    </dxf>
    <dxf>
      <fill>
        <patternFill>
          <bgColor rgb="FF00B0F0"/>
        </patternFill>
      </fill>
    </dxf>
    <dxf>
      <fill>
        <patternFill patternType="darkHorizontal">
          <fgColor theme="0"/>
          <bgColor rgb="FFFFC000"/>
        </patternFill>
      </fill>
    </dxf>
    <dxf>
      <fill>
        <patternFill>
          <bgColor theme="5"/>
        </patternFill>
      </fill>
    </dxf>
    <dxf>
      <font>
        <b/>
        <i/>
        <color theme="0"/>
      </font>
      <fill>
        <patternFill>
          <bgColor rgb="FFC9B037"/>
        </patternFill>
      </fill>
    </dxf>
    <dxf>
      <font>
        <b/>
        <i/>
        <color theme="1"/>
      </font>
      <fill>
        <patternFill>
          <bgColor rgb="FFD7D7D7"/>
        </patternFill>
      </fill>
    </dxf>
    <dxf>
      <font>
        <b/>
        <i/>
        <color theme="0"/>
      </font>
      <fill>
        <patternFill patternType="solid">
          <fgColor auto="1"/>
          <bgColor rgb="FFAD8A56"/>
        </patternFill>
      </fill>
      <border>
        <left style="thin">
          <color auto="1"/>
        </left>
        <right style="thin">
          <color auto="1"/>
        </right>
        <top style="thin">
          <color auto="1"/>
        </top>
        <bottom style="thin">
          <color auto="1"/>
        </bottom>
      </border>
    </dxf>
    <dxf>
      <fill>
        <patternFill>
          <bgColor rgb="FFFFFF99"/>
        </patternFill>
      </fill>
    </dxf>
    <dxf>
      <border>
        <bottom style="thin">
          <color rgb="FF002060"/>
        </bottom>
        <vertical/>
        <horizontal/>
      </border>
    </dxf>
    <dxf>
      <font>
        <color rgb="FF9C0006"/>
      </font>
      <fill>
        <patternFill>
          <bgColor rgb="FFFFC7CE"/>
        </patternFill>
      </fill>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ill>
        <patternFill patternType="solid">
          <fgColor indexed="64"/>
          <bgColor theme="5"/>
        </patternFill>
      </fill>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ill>
        <patternFill patternType="solid">
          <fgColor indexed="64"/>
          <bgColor theme="5"/>
        </patternFill>
      </fill>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ill>
        <patternFill patternType="solid">
          <fgColor indexed="64"/>
          <bgColor theme="5"/>
        </patternFill>
      </fill>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ill>
        <patternFill patternType="solid">
          <fgColor indexed="64"/>
          <bgColor rgb="FF016DB6"/>
        </patternFill>
      </fill>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ill>
        <patternFill patternType="solid">
          <fgColor indexed="64"/>
          <bgColor rgb="FF00963F"/>
        </patternFill>
      </fill>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ill>
        <patternFill patternType="solid">
          <fgColor indexed="64"/>
          <bgColor rgb="FFE40613"/>
        </patternFill>
      </fill>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ill>
        <patternFill patternType="solid">
          <fgColor indexed="64"/>
          <bgColor rgb="FF00B0F0"/>
        </patternFill>
      </fill>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ont>
        <strike val="0"/>
        <outline val="0"/>
        <shadow val="0"/>
        <u val="none"/>
        <vertAlign val="baseline"/>
        <sz val="11"/>
        <color theme="1"/>
        <name val="Calibri"/>
        <scheme val="minor"/>
      </font>
      <alignment horizontal="center" vertical="center" textRotation="0" wrapText="0" indent="0" justifyLastLine="0" shrinkToFit="0" readingOrder="0"/>
    </dxf>
    <dxf>
      <fill>
        <patternFill patternType="solid">
          <fgColor indexed="64"/>
          <bgColor rgb="FF7030A0"/>
        </patternFill>
      </fill>
    </dxf>
    <dxf>
      <font>
        <b/>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1" hidden="0"/>
    </dxf>
    <dxf>
      <font>
        <b/>
        <strike val="0"/>
        <outline val="0"/>
        <shadow val="0"/>
        <u val="none"/>
        <vertAlign val="baseline"/>
        <sz val="12"/>
        <color theme="1"/>
        <name val="Calibri"/>
        <scheme val="minor"/>
      </font>
      <numFmt numFmtId="1" formatCode="0"/>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i/>
        <strike val="0"/>
        <outline val="0"/>
        <shadow val="0"/>
        <u val="none"/>
        <vertAlign val="baseline"/>
        <sz val="12"/>
        <color rgb="FFFF0000"/>
        <name val="Calibri"/>
        <family val="2"/>
        <scheme val="minor"/>
      </font>
      <numFmt numFmtId="0" formatCode="General"/>
      <fill>
        <patternFill>
          <fgColor indexed="64"/>
          <bgColor theme="0"/>
        </patternFill>
      </fill>
      <alignment horizontal="center" vertical="center" textRotation="0" wrapText="0" indent="0" justifyLastLine="0" shrinkToFit="0" readingOrder="0"/>
      <protection locked="1" hidden="0"/>
    </dxf>
    <dxf>
      <font>
        <b val="0"/>
        <i/>
        <strike val="0"/>
        <condense val="0"/>
        <extend val="0"/>
        <outline val="0"/>
        <shadow val="0"/>
        <u val="none"/>
        <vertAlign val="baseline"/>
        <sz val="12"/>
        <color rgb="FFFF0000"/>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val="0"/>
        <i/>
        <strike val="0"/>
        <condense val="0"/>
        <extend val="0"/>
        <outline val="0"/>
        <shadow val="0"/>
        <u val="none"/>
        <vertAlign val="baseline"/>
        <sz val="12"/>
        <color rgb="FFFF0000"/>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val="0"/>
        <i/>
        <strike val="0"/>
        <condense val="0"/>
        <extend val="0"/>
        <outline val="0"/>
        <shadow val="0"/>
        <u val="none"/>
        <vertAlign val="baseline"/>
        <sz val="12"/>
        <color rgb="FFFF0000"/>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val="0"/>
        <i/>
        <strike val="0"/>
        <condense val="0"/>
        <extend val="0"/>
        <outline val="0"/>
        <shadow val="0"/>
        <u val="none"/>
        <vertAlign val="baseline"/>
        <sz val="12"/>
        <color rgb="FFFF0000"/>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i/>
        <strike val="0"/>
        <outline val="0"/>
        <shadow val="0"/>
        <u val="none"/>
        <vertAlign val="baseline"/>
        <sz val="12"/>
        <color rgb="FFFF0000"/>
        <name val="Calibri"/>
        <family val="2"/>
        <scheme val="minor"/>
      </font>
      <numFmt numFmtId="0" formatCode="General"/>
      <fill>
        <patternFill>
          <fgColor indexed="64"/>
          <bgColor theme="0"/>
        </patternFill>
      </fill>
      <alignment horizontal="center" vertical="center" textRotation="0" wrapText="0" indent="0" justifyLastLine="0" shrinkToFit="0" readingOrder="0"/>
      <protection locked="1" hidden="0"/>
    </dxf>
    <dxf>
      <font>
        <i/>
        <strike val="0"/>
        <outline val="0"/>
        <shadow val="0"/>
        <u val="none"/>
        <vertAlign val="baseline"/>
        <sz val="12"/>
        <color rgb="FFFF0000"/>
        <name val="Calibri"/>
        <family val="2"/>
        <scheme val="minor"/>
      </font>
      <numFmt numFmtId="0" formatCode="General"/>
      <fill>
        <patternFill>
          <fgColor indexed="64"/>
          <bgColor theme="0"/>
        </patternFill>
      </fill>
      <alignment horizontal="center" vertical="center" textRotation="0" wrapText="0" indent="0" justifyLastLine="0" shrinkToFit="0" readingOrder="0"/>
      <protection locked="1" hidden="0"/>
    </dxf>
    <dxf>
      <font>
        <i/>
        <strike val="0"/>
        <outline val="0"/>
        <shadow val="0"/>
        <u val="none"/>
        <vertAlign val="baseline"/>
        <sz val="12"/>
        <color rgb="FFFF0000"/>
        <name val="Calibri"/>
        <family val="2"/>
        <scheme val="minor"/>
      </font>
      <numFmt numFmtId="0" formatCode="General"/>
      <fill>
        <patternFill>
          <fgColor indexed="64"/>
          <bgColor theme="0"/>
        </patternFill>
      </fill>
      <alignment horizontal="center" vertical="center" textRotation="0" wrapText="0" indent="0" justifyLastLine="0" shrinkToFit="0" readingOrder="0"/>
      <protection locked="1" hidden="0"/>
    </dxf>
    <dxf>
      <font>
        <i/>
        <strike val="0"/>
        <outline val="0"/>
        <shadow val="0"/>
        <u val="none"/>
        <vertAlign val="baseline"/>
        <sz val="12"/>
        <color rgb="FFFF0000"/>
        <name val="Calibri"/>
        <family val="2"/>
        <scheme val="minor"/>
      </font>
      <numFmt numFmtId="0" formatCode="General"/>
      <fill>
        <patternFill>
          <fgColor indexed="64"/>
          <bgColor theme="0"/>
        </patternFill>
      </fill>
      <alignment horizontal="center" vertical="center" textRotation="0" wrapText="0" indent="0" justifyLastLine="0" shrinkToFit="0" readingOrder="0"/>
      <protection locked="1" hidden="0"/>
    </dxf>
    <dxf>
      <font>
        <i/>
        <strike val="0"/>
        <outline val="0"/>
        <shadow val="0"/>
        <u val="none"/>
        <vertAlign val="baseline"/>
        <sz val="12"/>
        <color rgb="FFFF0000"/>
        <name val="Calibri"/>
        <family val="2"/>
        <scheme val="minor"/>
      </font>
      <numFmt numFmtId="0" formatCode="General"/>
      <fill>
        <patternFill>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0" indent="0" justifyLastLine="0" shrinkToFit="0" readingOrder="0"/>
      <protection locked="1" hidden="0"/>
    </dxf>
    <dxf>
      <font>
        <strike val="0"/>
        <outline val="0"/>
        <shadow val="0"/>
        <u val="none"/>
        <vertAlign val="baseline"/>
        <sz val="12"/>
        <color theme="1"/>
        <name val="Calibri"/>
        <scheme val="minor"/>
      </font>
      <numFmt numFmtId="0" formatCode="General"/>
      <fill>
        <patternFill>
          <fgColor indexed="64"/>
          <bgColor theme="0"/>
        </patternFill>
      </fill>
      <alignment horizontal="left" vertical="center" textRotation="0" wrapText="0" indent="0" justifyLastLine="0" shrinkToFit="0" readingOrder="0"/>
      <protection locked="1" hidden="0"/>
    </dxf>
    <dxf>
      <font>
        <strike val="0"/>
        <outline val="0"/>
        <shadow val="0"/>
        <u val="none"/>
        <vertAlign val="baseline"/>
        <sz val="12"/>
        <color theme="1"/>
        <name val="Calibri"/>
        <scheme val="minor"/>
      </font>
      <fill>
        <patternFill>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rgb="FF000000"/>
        <name val="Calibri"/>
        <scheme val="none"/>
      </font>
      <fill>
        <patternFill>
          <fgColor indexed="64"/>
          <bgColor theme="0"/>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4"/>
        <color theme="1"/>
        <name val="Calibri"/>
        <scheme val="minor"/>
      </font>
      <fill>
        <patternFill>
          <fgColor indexed="64"/>
          <bgColor theme="0"/>
        </patternFill>
      </fill>
      <alignment horizontal="center" vertical="center" textRotation="90" wrapText="0" indent="0" justifyLastLine="0" shrinkToFit="0" readingOrder="0"/>
      <border diagonalUp="0" diagonalDown="0">
        <left style="thin">
          <color rgb="FFE40613"/>
        </left>
        <right style="thin">
          <color rgb="FFE40613"/>
        </right>
        <top/>
        <bottom/>
        <vertical style="thin">
          <color rgb="FFE40613"/>
        </vertical>
        <horizontal style="thin">
          <color rgb="FFE40613"/>
        </horizontal>
      </border>
      <protection locked="1" hidden="0"/>
    </dxf>
    <dxf>
      <font>
        <b/>
        <strike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1" hidden="0"/>
    </dxf>
    <dxf>
      <font>
        <b/>
        <strike val="0"/>
        <outline val="0"/>
        <shadow val="0"/>
        <u val="none"/>
        <vertAlign val="baseline"/>
        <sz val="12"/>
        <color theme="1"/>
        <name val="Calibri"/>
        <scheme val="minor"/>
      </font>
      <numFmt numFmtId="1" formatCode="0"/>
      <fill>
        <patternFill patternType="solid">
          <fgColor indexed="64"/>
          <bgColor theme="0"/>
        </patternFill>
      </fill>
      <alignment horizontal="center" vertical="center" textRotation="0" wrapText="0" indent="0" justifyLastLine="0" shrinkToFit="0" readingOrder="0"/>
      <protection locked="1" hidden="0"/>
    </dxf>
    <dxf>
      <font>
        <strike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patternType="solid">
          <fgColor indexed="64"/>
          <bgColor theme="0"/>
        </patternFill>
      </fill>
      <alignment horizontal="left" vertical="center" textRotation="0" wrapText="0" indent="0" justifyLastLine="0" shrinkToFit="0" readingOrder="0"/>
      <protection locked="1" hidden="0"/>
    </dxf>
    <dxf>
      <font>
        <strike val="0"/>
        <outline val="0"/>
        <shadow val="0"/>
        <u val="none"/>
        <vertAlign val="baseline"/>
        <sz val="12"/>
        <color theme="1"/>
        <name val="Calibri"/>
        <scheme val="minor"/>
      </font>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fill>
        <patternFill patternType="solid">
          <fgColor indexed="64"/>
          <bgColor theme="0"/>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4"/>
        <color theme="1"/>
        <name val="Calibri"/>
        <scheme val="minor"/>
      </font>
      <fill>
        <patternFill patternType="solid">
          <fgColor indexed="64"/>
          <bgColor theme="0"/>
        </patternFill>
      </fill>
      <alignment horizontal="center" vertical="center" textRotation="90" wrapText="0" indent="0" justifyLastLine="0" shrinkToFit="0" readingOrder="0"/>
      <border diagonalUp="0" diagonalDown="0">
        <left style="thin">
          <color rgb="FF92D050"/>
        </left>
        <right style="thin">
          <color rgb="FF92D050"/>
        </right>
        <top/>
        <bottom/>
        <vertical style="thin">
          <color rgb="FF92D050"/>
        </vertical>
        <horizontal style="thin">
          <color rgb="FF92D050"/>
        </horizontal>
      </border>
      <protection locked="1" hidden="0"/>
    </dxf>
    <dxf>
      <font>
        <b/>
        <i val="0"/>
        <strike val="0"/>
        <condense val="0"/>
        <extend val="0"/>
        <outline val="0"/>
        <shadow val="0"/>
        <u val="none"/>
        <vertAlign val="baseline"/>
        <sz val="12"/>
        <color theme="1"/>
        <name val="Calibri"/>
        <scheme val="minor"/>
      </font>
      <numFmt numFmtId="1" formatCode="0"/>
      <fill>
        <patternFill patternType="solid">
          <fgColor indexed="64"/>
          <bgColor rgb="FFFF0000"/>
        </patternFill>
      </fill>
      <alignment horizontal="center" vertical="center" textRotation="0" wrapText="0" indent="0" justifyLastLine="0" shrinkToFit="0" readingOrder="0"/>
      <protection locked="1" hidden="0"/>
    </dxf>
    <dxf>
      <font>
        <b/>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1" hidden="0"/>
    </dxf>
    <dxf>
      <font>
        <b/>
        <strike val="0"/>
        <outline val="0"/>
        <shadow val="0"/>
        <u val="none"/>
        <vertAlign val="baseline"/>
        <sz val="12"/>
        <color theme="1"/>
        <name val="Calibri"/>
        <scheme val="minor"/>
      </font>
      <numFmt numFmtId="1" formatCode="0"/>
      <fill>
        <patternFill>
          <fgColor indexed="64"/>
          <bgColor theme="0"/>
        </patternFill>
      </fill>
      <alignment horizontal="center" vertical="center" textRotation="0" wrapText="0" indent="0" justifyLastLine="0" shrinkToFit="0" readingOrder="0"/>
      <protection locked="1" hidden="0"/>
    </dxf>
    <dxf>
      <font>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theme="1"/>
        <name val="Calibri"/>
        <scheme val="minor"/>
      </font>
      <numFmt numFmtId="0" formatCode="General"/>
      <fill>
        <patternFill>
          <fgColor indexed="64"/>
          <bgColor theme="0"/>
        </patternFill>
      </fill>
      <alignment horizontal="left" vertical="center" textRotation="0" wrapText="0" indent="0" justifyLastLine="0" shrinkToFit="0" readingOrder="0"/>
      <protection locked="1" hidden="0"/>
    </dxf>
    <dxf>
      <font>
        <strike val="0"/>
        <outline val="0"/>
        <shadow val="0"/>
        <u val="none"/>
        <vertAlign val="baseline"/>
        <sz val="12"/>
        <color theme="1"/>
        <name val="Calibri"/>
        <scheme val="minor"/>
      </font>
      <fill>
        <patternFill>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2"/>
        <color rgb="FF000000"/>
        <name val="Calibri"/>
        <scheme val="none"/>
      </font>
      <fill>
        <patternFill>
          <fgColor indexed="64"/>
          <bgColor theme="0"/>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4"/>
        <color theme="1"/>
        <name val="Calibri"/>
        <scheme val="minor"/>
      </font>
      <fill>
        <patternFill>
          <fgColor indexed="64"/>
          <bgColor theme="0"/>
        </patternFill>
      </fill>
      <alignment horizontal="center" vertical="center" textRotation="90" wrapText="0" indent="0" justifyLastLine="0" shrinkToFit="0" readingOrder="0"/>
      <border diagonalUp="0" diagonalDown="0">
        <left style="thin">
          <color theme="4" tint="0.39994506668294322"/>
        </left>
        <right style="thin">
          <color theme="4" tint="0.39994506668294322"/>
        </right>
        <top/>
        <bottom/>
        <vertical style="thin">
          <color theme="4" tint="0.39994506668294322"/>
        </vertical>
        <horizontal style="thin">
          <color theme="4" tint="0.39994506668294322"/>
        </horizontal>
      </border>
      <protection locked="1" hidden="0"/>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2" formatCode="0.0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64" formatCode=";;;"/>
      <fill>
        <patternFill patternType="none">
          <fgColor indexed="64"/>
          <bgColor auto="1"/>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auto="1"/>
        <name val="Calibri"/>
        <scheme val="minor"/>
      </font>
      <numFmt numFmtId="164" formatCode=";;;"/>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64" formatCode=";;;"/>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64" formatCode=";;;"/>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auto="1"/>
        <name val="Calibri"/>
        <scheme val="minor"/>
      </font>
      <numFmt numFmtId="1" formatCode="0"/>
      <fill>
        <patternFill patternType="none">
          <fgColor indexed="64"/>
          <bgColor auto="1"/>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center" vertical="center" textRotation="0" wrapText="0" indent="0" justifyLastLine="0" shrinkToFit="0" readingOrder="0"/>
      <protection locked="0" hidden="0"/>
    </dxf>
    <dxf>
      <border>
        <bottom style="thin">
          <color auto="1"/>
        </bottom>
      </border>
    </dxf>
    <dxf>
      <font>
        <b/>
        <i val="0"/>
        <strike val="0"/>
        <condense val="0"/>
        <extend val="0"/>
        <outline val="0"/>
        <shadow val="0"/>
        <u val="none"/>
        <vertAlign val="baseline"/>
        <sz val="14"/>
        <color auto="1"/>
        <name val="Calibri"/>
        <scheme val="minor"/>
      </font>
      <alignment horizontal="center" vertical="center" textRotation="0" wrapText="1" indent="0" justifyLastLine="0" shrinkToFit="0" readingOrder="0"/>
      <border diagonalUp="0" diagonalDown="0">
        <left style="thin">
          <color auto="1"/>
        </left>
        <right style="thin">
          <color auto="1"/>
        </right>
        <top/>
        <bottom/>
        <vertical style="thin">
          <color auto="1"/>
        </vertical>
        <horizontal/>
      </border>
      <protection locked="1" hidden="0"/>
    </dxf>
    <dxf>
      <font>
        <b/>
        <strike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numFmt numFmtId="0" formatCode="General"/>
      <alignment horizontal="left" vertical="center" textRotation="0" wrapText="0" indent="0" justifyLastLine="0" shrinkToFit="0" readingOrder="0"/>
    </dxf>
    <dxf>
      <font>
        <strike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6"/>
        <color theme="1"/>
        <name val="Calibri"/>
        <family val="2"/>
        <scheme val="minor"/>
      </font>
    </dxf>
    <dxf>
      <font>
        <strike val="0"/>
        <outline val="0"/>
        <shadow val="0"/>
        <u val="none"/>
        <vertAlign val="baseline"/>
        <sz val="16"/>
        <color theme="1"/>
        <name val="Calibri"/>
        <scheme val="minor"/>
      </font>
      <fill>
        <patternFill patternType="solid">
          <fgColor indexed="64"/>
          <bgColor rgb="FFD890CA"/>
        </patternFill>
      </fill>
      <alignment horizontal="center" vertical="center" textRotation="0" wrapText="0" indent="0" justifyLastLine="0" shrinkToFit="0" readingOrder="0"/>
    </dxf>
  </dxfs>
  <tableStyles count="0" defaultTableStyle="TableStyleMedium2" defaultPivotStyle="PivotStyleLight16"/>
  <colors>
    <mruColors>
      <color rgb="FFCBE5CB"/>
      <color rgb="FFF7CFB9"/>
      <color rgb="FFC8E7F2"/>
      <color rgb="FFF1D2FF"/>
      <color rgb="FFC58BFF"/>
      <color rgb="FFF00404"/>
      <color rgb="FFD890CA"/>
      <color rgb="FF82CCFE"/>
      <color rgb="FF016DB6"/>
      <color rgb="FFD7D7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199390</xdr:colOff>
      <xdr:row>0</xdr:row>
      <xdr:rowOff>323849</xdr:rowOff>
    </xdr:from>
    <xdr:to>
      <xdr:col>16</xdr:col>
      <xdr:colOff>227244</xdr:colOff>
      <xdr:row>2</xdr:row>
      <xdr:rowOff>562427</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a:stretch>
          <a:fillRect/>
        </a:stretch>
      </xdr:blipFill>
      <xdr:spPr>
        <a:xfrm>
          <a:off x="3737247" y="323849"/>
          <a:ext cx="7811140" cy="1399721"/>
        </a:xfrm>
        <a:prstGeom prst="rect">
          <a:avLst/>
        </a:prstGeom>
      </xdr:spPr>
    </xdr:pic>
    <xdr:clientData/>
  </xdr:twoCellAnchor>
  <xdr:twoCellAnchor editAs="oneCell">
    <xdr:from>
      <xdr:col>1</xdr:col>
      <xdr:colOff>196851</xdr:colOff>
      <xdr:row>0</xdr:row>
      <xdr:rowOff>109255</xdr:rowOff>
    </xdr:from>
    <xdr:to>
      <xdr:col>5</xdr:col>
      <xdr:colOff>0</xdr:colOff>
      <xdr:row>3</xdr:row>
      <xdr:rowOff>73997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904422" y="109255"/>
          <a:ext cx="2633435" cy="170645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OfficialTeamList" displayName="OfficialTeamList" ref="C2:G62" totalsRowShown="0" headerRowDxfId="166" dataDxfId="165">
  <autoFilter ref="C2:G62" xr:uid="{00000000-0009-0000-0100-000005000000}"/>
  <sortState xmlns:xlrd2="http://schemas.microsoft.com/office/spreadsheetml/2017/richdata2" ref="C3:F62">
    <sortCondition ref="C2:C62"/>
  </sortState>
  <tableColumns count="5">
    <tableColumn id="1" xr3:uid="{00000000-0010-0000-0000-000001000000}" name="Team Number" dataDxfId="164"/>
    <tableColumn id="2" xr3:uid="{00000000-0010-0000-0000-000002000000}" name="Team Name" dataDxfId="163"/>
    <tableColumn id="3" xr3:uid="{00000000-0010-0000-0000-000003000000}" name="Coach" dataDxfId="162"/>
    <tableColumn id="4" xr3:uid="{00000000-0010-0000-0000-000004000000}" name="Pod or Lane Number" dataDxfId="161"/>
    <tableColumn id="5" xr3:uid="{4557BF46-0E18-AF4B-A2CD-B3078A26D008}" name="Closing Ceremony Venue Location" dataDxfId="16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9000000}" name="InnovationProjectDelib" displayName="InnovationProjectDelib" ref="L21:O36" totalsRowShown="0" headerRowDxfId="44" dataDxfId="43">
  <autoFilter ref="L21:O36" xr:uid="{00000000-0009-0000-0100-00000B000000}"/>
  <tableColumns count="4">
    <tableColumn id="1" xr3:uid="{00000000-0010-0000-0900-000001000000}" name="Team Number" dataDxfId="42"/>
    <tableColumn id="2" xr3:uid="{00000000-0010-0000-0900-000002000000}" name="Team Name" dataDxfId="41">
      <calculatedColumnFormula>IF(ISNA(INDEX(OfficialTeamList[Team Name],MATCH(InnovationProjectDelib[[#This Row],[Team Number]], OfficialTeamList[Team Number],0))),"",INDEX(OfficialTeamList[Team Name],MATCH(InnovationProjectDelib[[#This Row],[Team Number]], OfficialTeamList[Team Number],0)))</calculatedColumnFormula>
    </tableColumn>
    <tableColumn id="3" xr3:uid="{00000000-0010-0000-0900-000003000000}" name="Innovation Project Rank" dataDxfId="40">
      <calculatedColumnFormula>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calculatedColumnFormula>
    </tableColumn>
    <tableColumn id="4" xr3:uid="{00000000-0010-0000-0900-000004000000}" name="Deliberated Rank" dataDxfId="39"/>
  </tableColumns>
  <tableStyleInfo name="TableStyleMedium4"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A000000}" name="BreakthroughDelib" displayName="BreakthroughDelib" ref="B39:E54" totalsRowShown="0" headerRowDxfId="38" dataDxfId="37">
  <autoFilter ref="B39:E54" xr:uid="{00000000-0009-0000-0100-00000C000000}"/>
  <tableColumns count="4">
    <tableColumn id="1" xr3:uid="{00000000-0010-0000-0A00-000001000000}" name="Team Number" dataDxfId="36"/>
    <tableColumn id="2" xr3:uid="{00000000-0010-0000-0A00-000002000000}" name="Team Name" dataDxfId="35">
      <calculatedColumnFormula>IF(ISNA(INDEX(OfficialTeamList[Team Name],MATCH(BreakthroughDelib[[#This Row],[Team Number]], OfficialTeamList[Team Number],0))),"",INDEX(OfficialTeamList[Team Name],MATCH(BreakthroughDelib[[#This Row],[Team Number]], OfficialTeamList[Team Number],0)))</calculatedColumnFormula>
    </tableColumn>
    <tableColumn id="3" xr3:uid="{00000000-0010-0000-0A00-000003000000}" name="Champion's Rank" dataDxfId="34">
      <calculatedColumnFormula>IF(ISNA(INDEX(TournamentData[Champion''s Rank],MATCH(BreakthroughDelib[[#This Row],[Team Number]],TournamentData[Team Number],0))),NumberOfTeams+1,INDEX(TournamentData[Champion''s Rank],MATCH(BreakthroughDelib[[#This Row],[Team Number]],TournamentData[Team Number],0)))</calculatedColumnFormula>
    </tableColumn>
    <tableColumn id="4" xr3:uid="{00000000-0010-0000-0A00-000004000000}" name="Deliberated Rank" dataDxfId="33"/>
  </tableColumns>
  <tableStyleInfo name="TableStyleMedium4"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B000000}" name="RookiAllStarDelib" displayName="RookiAllStarDelib" ref="G39:J54" totalsRowShown="0" headerRowDxfId="32" dataDxfId="31">
  <autoFilter ref="G39:J54" xr:uid="{00000000-0009-0000-0100-00000D000000}"/>
  <tableColumns count="4">
    <tableColumn id="1" xr3:uid="{00000000-0010-0000-0B00-000001000000}" name="Team Number" dataDxfId="30"/>
    <tableColumn id="2" xr3:uid="{00000000-0010-0000-0B00-000002000000}" name="Team Name" dataDxfId="29">
      <calculatedColumnFormula>IF(ISNA(INDEX(OfficialTeamList[Team Name],MATCH(RookiAllStarDelib[[#This Row],[Team Number]], OfficialTeamList[Team Number],0))),"",INDEX(OfficialTeamList[Team Name],MATCH(RookiAllStarDelib[[#This Row],[Team Number]], OfficialTeamList[Team Number],0)))</calculatedColumnFormula>
    </tableColumn>
    <tableColumn id="3" xr3:uid="{00000000-0010-0000-0B00-000003000000}" name="Champion's Rank" dataDxfId="28">
      <calculatedColumnFormula>IF(ISNA(INDEX(TournamentData[Champion''s Rank],MATCH(RookiAllStarDelib[[#This Row],[Team Number]],TournamentData[Team Number],0))),NumberOfTeams+1,INDEX(TournamentData[Champion''s Rank],MATCH(RookiAllStarDelib[[#This Row],[Team Number]],TournamentData[Team Number],0)))</calculatedColumnFormula>
    </tableColumn>
    <tableColumn id="4" xr3:uid="{00000000-0010-0000-0B00-000004000000}" name="Deliberated Rank" dataDxfId="27"/>
  </tableColumns>
  <tableStyleInfo name="TableStyleMedium4"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C000000}" name="MotivateDelib" displayName="MotivateDelib" ref="L39:O54" totalsRowShown="0" headerRowDxfId="26" dataDxfId="25">
  <autoFilter ref="L39:O54" xr:uid="{00000000-0009-0000-0100-00000E000000}"/>
  <tableColumns count="4">
    <tableColumn id="1" xr3:uid="{00000000-0010-0000-0C00-000001000000}" name="Team Number" dataDxfId="24"/>
    <tableColumn id="2" xr3:uid="{00000000-0010-0000-0C00-000002000000}" name="Team Name" dataDxfId="23">
      <calculatedColumnFormula>IF(ISNA(INDEX(OfficialTeamList[Team Name],MATCH(MotivateDelib[[#This Row],[Team Number]], OfficialTeamList[Team Number],0))),"",INDEX(OfficialTeamList[Team Name],MATCH(MotivateDelib[[#This Row],[Team Number]], OfficialTeamList[Team Number],0)))</calculatedColumnFormula>
    </tableColumn>
    <tableColumn id="3" xr3:uid="{00000000-0010-0000-0C00-000003000000}" name="Champion's Rank" dataDxfId="22">
      <calculatedColumnFormula>IF(ISNA(INDEX(TournamentData[Champion''s Rank],MATCH(MotivateDelib[[#This Row],[Team Number]],TournamentData[Team Number],0))),NumberOfTeams+1,INDEX(TournamentData[Champion''s Rank],MATCH(MotivateDelib[[#This Row],[Team Number]],TournamentData[Team Number],0)))</calculatedColumnFormula>
    </tableColumn>
    <tableColumn id="4" xr3:uid="{00000000-0010-0000-0C00-000004000000}" name="Deliberated Rank" dataDxfId="21"/>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ournamentData" displayName="TournamentData" ref="A2:AB110" totalsRowShown="0" headerRowDxfId="159" dataDxfId="157" headerRowBorderDxfId="158">
  <autoFilter ref="A2:AB110" xr:uid="{00000000-0009-0000-0100-000001000000}"/>
  <sortState xmlns:xlrd2="http://schemas.microsoft.com/office/spreadsheetml/2017/richdata2" ref="A3:AB110">
    <sortCondition ref="O2:O110"/>
  </sortState>
  <tableColumns count="28">
    <tableColumn id="1" xr3:uid="{00000000-0010-0000-0100-000001000000}" name="Team Number" dataDxfId="156"/>
    <tableColumn id="2" xr3:uid="{00000000-0010-0000-0100-000002000000}" name="Team Name" dataDxfId="155">
      <calculatedColumnFormula>IF(ISNA(INDEX(OfficialTeamList[Team Name],MATCH(TournamentData[[#This Row],[Team Number]], OfficialTeamList[Team Number],0))),"",INDEX(OfficialTeamList[Team Name],MATCH(TournamentData[[#This Row],[Team Number]], OfficialTeamList[Team Number],0)))</calculatedColumnFormula>
    </tableColumn>
    <tableColumn id="22" xr3:uid="{C0A5FD02-E6C2-F946-9EB5-4DFA3BAEDB1B}" name="Judge Pod  Number" dataDxfId="154">
      <calculatedColumnFormula>IF(ISNA(INDEX(OfficialTeamList[Pod or Lane Number],MATCH(TournamentData[[#This Row],[Team Number]], OfficialTeamList[Team Number],0))),"",INDEX(OfficialTeamList[Pod or Lane Number],MATCH(TournamentData[[#This Row],[Team Number]], OfficialTeamList[Team Number],0)))</calculatedColumnFormula>
    </tableColumn>
    <tableColumn id="6" xr3:uid="{00000000-0010-0000-0100-000006000000}" name="Robot Game Score 1" dataDxfId="153">
      <calculatedColumnFormula>IF(TournamentData[[#This Row],[Team Number]]="","",IF(ISNA(INDEX('Robot Game Scores'!C:C,MATCH(TournamentData[[#This Row],[Team Number]], 'Robot Game Scores'!$B:$B,0))),0,INDEX('Robot Game Scores'!C:C,MATCH(TournamentData[[#This Row],[Team Number]], 'Robot Game Scores'!$B:$B,0))))</calculatedColumnFormula>
    </tableColumn>
    <tableColumn id="7" xr3:uid="{00000000-0010-0000-0100-000007000000}" name="Robot Game Score 2" dataDxfId="152">
      <calculatedColumnFormula>IF(TournamentData[[#This Row],[Team Number]]="","",IF(ISNA(INDEX('Robot Game Scores'!D:D,MATCH(TournamentData[[#This Row],[Team Number]], 'Robot Game Scores'!$B:$B,0))),0,INDEX('Robot Game Scores'!D:D,MATCH(TournamentData[[#This Row],[Team Number]], 'Robot Game Scores'!$B:$B,0))))</calculatedColumnFormula>
    </tableColumn>
    <tableColumn id="8" xr3:uid="{00000000-0010-0000-0100-000008000000}" name="Robot Game Score 3" dataDxfId="151">
      <calculatedColumnFormula>IF(TournamentData[[#This Row],[Team Number]]="","",IF(ISNA(INDEX('Robot Game Scores'!E:E,MATCH(TournamentData[[#This Row],[Team Number]], 'Robot Game Scores'!$B:$B,0))),0,INDEX('Robot Game Scores'!E:E,MATCH(TournamentData[[#This Row],[Team Number]], 'Robot Game Scores'!$B:$B,0))))</calculatedColumnFormula>
    </tableColumn>
    <tableColumn id="16" xr3:uid="{00000000-0010-0000-0100-000010000000}" name="Robot Game Score 4" dataDxfId="150">
      <calculatedColumnFormula>IF(TournamentData[[#This Row],[Team Number]]="","",IF(ISNA(INDEX('Robot Game Scores'!F:F,MATCH(TournamentData[[#This Row],[Team Number]], 'Robot Game Scores'!$B:$B,0))),0,INDEX('Robot Game Scores'!F:F,MATCH(TournamentData[[#This Row],[Team Number]], 'Robot Game Scores'!$B:$B,0))))</calculatedColumnFormula>
    </tableColumn>
    <tableColumn id="9" xr3:uid="{00000000-0010-0000-0100-000009000000}" name="Robot Game Score 5" dataDxfId="149">
      <calculatedColumnFormula>IF(TournamentData[[#This Row],[Team Number]]="","",IF(ISNA(INDEX('Robot Game Scores'!G:G,MATCH(TournamentData[[#This Row],[Team Number]], 'Robot Game Scores'!$B:$B,0))),0,INDEX('Robot Game Scores'!G:G,MATCH(TournamentData[[#This Row],[Team Number]], 'Robot Game Scores'!$B:$B,0))))</calculatedColumnFormula>
    </tableColumn>
    <tableColumn id="10" xr3:uid="{00000000-0010-0000-0100-00000A000000}" name="Max Robot Game Score" dataDxfId="148">
      <calculatedColumnFormula>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calculatedColumnFormula>
    </tableColumn>
    <tableColumn id="15" xr3:uid="{00000000-0010-0000-0100-00000F000000}" name="Robot Game Rank" dataDxfId="147">
      <calculatedColumnFormula>IF(TournamentData[[#This Row],[Team Number]]="","",_xlfn.RANK.EQ(TournamentData[[#This Row],[Max Robot Game Score]],TournamentData[Max Robot Game Score]))</calculatedColumnFormula>
    </tableColumn>
    <tableColumn id="3" xr3:uid="{00000000-0010-0000-0100-000003000000}" name="Core Values Rank" dataDxfId="146">
      <calculatedColumnFormula>IF(TournamentData[[#This Row],[Team Number]]="","",IF(ISNA(INDEX(CoreValuesResults[Core Values Rank],MATCH(TournamentData[[#This Row],[Team Number]],CoreValuesResults[Team Number],0))),NumberOfTeams+1,INDEX(CoreValuesResults[Core Values Rank],MATCH(TournamentData[[#This Row],[Team Number]],CoreValuesResults[Team Number],0))))</calculatedColumnFormula>
    </tableColumn>
    <tableColumn id="4" xr3:uid="{00000000-0010-0000-0100-000004000000}" name="Innovation Project Rank" dataDxfId="145">
      <calculatedColumnFormula>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calculatedColumnFormula>
    </tableColumn>
    <tableColumn id="5" xr3:uid="{00000000-0010-0000-0100-000005000000}" name="Robot Design Rank" dataDxfId="144">
      <calculatedColumnFormula>IF(TournamentData[[#This Row],[Team Number]]="","",IF(ISNA(INDEX(RobotDesignResults[Robot Design Rank],MATCH(TournamentData[[#This Row],[Team Number]],RobotDesignResults[Team Number],0))),NumberOfTeams+1,INDEX(RobotDesignResults[Robot Design Rank],MATCH(TournamentData[[#This Row],[Team Number]],RobotDesignResults[Team Number],0))))</calculatedColumnFormula>
    </tableColumn>
    <tableColumn id="14" xr3:uid="{00000000-0010-0000-0100-00000E000000}" name="Champion's Score" dataDxfId="143">
      <calculatedColumnFormula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calculatedColumnFormula>
    </tableColumn>
    <tableColumn id="11" xr3:uid="{00000000-0010-0000-0100-00000B000000}" name="Champion's Rank" dataDxfId="142">
      <calculatedColumnFormula>IF(TournamentData[[#This Row],[Team Number]]="","",IF(N3,RANK(N3,N$3:N$110,1)-COUNTIF(N$3:N$110,0),NumberOfTeams+1))</calculatedColumnFormula>
    </tableColumn>
    <tableColumn id="23" xr3:uid="{CB396C74-3388-A64E-AC17-0AAA037D9905}" name="Engineering Excellence" dataDxfId="141">
      <calculatedColumnFormula>IF(TournamentData[[#This Row],[Champion''s Rank]]&lt;&gt;"",TournamentData[[#This Row],[Champion''s Rank]],"")</calculatedColumnFormula>
    </tableColumn>
    <tableColumn id="19" xr3:uid="{00000000-0010-0000-0100-000013000000}" name="Breakthrough" dataDxfId="140">
      <calculatedColumnFormula>IF(ISNA(INDEX(CoreValuesResults[Breakthrough Selection],MATCH(TournamentData[[#This Row],[Team Number]],CoreValuesResults[Team Number],0))),0, UPPER(INDEX(CoreValuesResults[Breakthrough Selection],MATCH(TournamentData[[#This Row],[Team Number]],CoreValuesResults[Team Number],0))))</calculatedColumnFormula>
    </tableColumn>
    <tableColumn id="18" xr3:uid="{00000000-0010-0000-0100-000012000000}" name="Rising All-Star" dataDxfId="139">
      <calculatedColumnFormula>IF(ISNA(INDEX(CoreValuesResults[Rising All-Star Selection],MATCH(TournamentData[[#This Row],[Team Number]],CoreValuesResults[Team Number],0))),0, UPPER(INDEX(CoreValuesResults[Rising All-Star Selection],MATCH(TournamentData[[#This Row],[Team Number]],CoreValuesResults[Team Number],0))))</calculatedColumnFormula>
    </tableColumn>
    <tableColumn id="17" xr3:uid="{00000000-0010-0000-0100-000011000000}" name="Motivate" dataDxfId="138">
      <calculatedColumnFormula>IF(ISNA(INDEX(CoreValuesResults[Motivate Selection],MATCH(TournamentData[[#This Row],[Team Number]],CoreValuesResults[Team Number],0))),0, UPPER(INDEX(CoreValuesResults[Motivate Selection],MATCH(TournamentData[[#This Row],[Team Number]],CoreValuesResults[Team Number],0))))</calculatedColumnFormula>
    </tableColumn>
    <tableColumn id="12" xr3:uid="{00000000-0010-0000-0100-00000C000000}" name="Award" dataDxfId="137"/>
    <tableColumn id="13" xr3:uid="{00000000-0010-0000-0100-00000D000000}" name="Award Place" dataDxfId="136"/>
    <tableColumn id="21" xr3:uid="{00000000-0010-0000-0100-000015000000}" name="Advance?" dataDxfId="135"/>
    <tableColumn id="28" xr3:uid="{00000000-0010-0000-0100-00001C000000}" name="Core Values Score" dataDxfId="134">
      <calculatedColumnFormula>IF(ISNA(INDEX(CoreValuesResults[Core Values Score],MATCH(TournamentData[[#This Row],[Team Number]],CoreValuesResults[Team Number],0))),0,INDEX(CoreValuesResults[Core Values Score],MATCH(TournamentData[[#This Row],[Team Number]],CoreValuesResults[Team Number],0)))</calculatedColumnFormula>
    </tableColumn>
    <tableColumn id="27" xr3:uid="{00000000-0010-0000-0100-00001B000000}" name="Innovattion Project Score" dataDxfId="133">
      <calculatedColumnFormula>IF(ISNA(INDEX(InnovationProjectResults[Innovation Project Score],MATCH(TournamentData[[#This Row],[Team Number]],InnovationProjectResults[Team Number],0))),0,INDEX(InnovationProjectResults[Innovation Project Score],MATCH(TournamentData[[#This Row],[Team Number]],InnovationProjectResults[Team Number],0)))</calculatedColumnFormula>
    </tableColumn>
    <tableColumn id="26" xr3:uid="{00000000-0010-0000-0100-00001A000000}" name="Robot Design Score" dataDxfId="132">
      <calculatedColumnFormula>IF(ISNA(INDEX(RobotDesignResults[Robot Design Score],MATCH(TournamentData[[#This Row],[Team Number]],RobotDesignResults[Team Number],0))),0,INDEX(RobotDesignResults[Robot Design Score],MATCH(TournamentData[[#This Row],[Team Number]],RobotDesignResults[Team Number],0)))</calculatedColumnFormula>
    </tableColumn>
    <tableColumn id="25" xr3:uid="{00000000-0010-0000-0100-000019000000}" name="Overall Score - Geometric Mean" dataDxfId="131">
      <calculatedColumnFormula>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calculatedColumnFormula>
    </tableColumn>
    <tableColumn id="24" xr3:uid="{00000000-0010-0000-0100-000018000000}" name="Overall Ranking - Geometric Mean" dataDxfId="130">
      <calculatedColumnFormula>IF(Z3,_xlfn.RANK.EQ(Z3,Z$3:Z$110,0),NumberOfTeams)</calculatedColumnFormula>
    </tableColumn>
    <tableColumn id="20" xr3:uid="{00000000-0010-0000-0100-000014000000}" name="Comments" dataDxfId="12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InnovationProjectResults" displayName="InnovationProjectResults" ref="A1:O109" totalsRowShown="0" headerRowDxfId="128" dataDxfId="127">
  <autoFilter ref="A1:O109" xr:uid="{00000000-0009-0000-0100-000004000000}"/>
  <sortState xmlns:xlrd2="http://schemas.microsoft.com/office/spreadsheetml/2017/richdata2" ref="A2:O109">
    <sortCondition ref="A1:A109"/>
  </sortState>
  <tableColumns count="15">
    <tableColumn id="1" xr3:uid="{00000000-0010-0000-0300-000001000000}" name="Team Number" dataDxfId="126"/>
    <tableColumn id="2" xr3:uid="{00000000-0010-0000-0300-000002000000}" name="Team Name" dataDxfId="125">
      <calculatedColumnFormula>IF(ISNA(INDEX(OfficialTeamList[Team Name],MATCH(InnovationProjectResults[[#This Row],[Team Number]], OfficialTeamList[Team Number],0))),"",INDEX(OfficialTeamList[Team Name],MATCH(InnovationProjectResults[[#This Row],[Team Number]], OfficialTeamList[Team Number],0)))</calculatedColumnFormula>
    </tableColumn>
    <tableColumn id="3" xr3:uid="{00000000-0010-0000-0300-000003000000}" name="Identify - Define" dataDxfId="124">
      <calculatedColumnFormula>FLOOR(RAND()*5,1)</calculatedColumnFormula>
    </tableColumn>
    <tableColumn id="4" xr3:uid="{00000000-0010-0000-0300-000004000000}" name="Identify - Research (CV)" dataDxfId="123">
      <calculatedColumnFormula>FLOOR(RAND()*5,1)</calculatedColumnFormula>
    </tableColumn>
    <tableColumn id="5" xr3:uid="{00000000-0010-0000-0300-000005000000}" name="Design - Plan" dataDxfId="122">
      <calculatedColumnFormula>FLOOR(RAND()*5,1)</calculatedColumnFormula>
    </tableColumn>
    <tableColumn id="7" xr3:uid="{00000000-0010-0000-0300-000007000000}" name="Design - Teamwork (CV)" dataDxfId="121">
      <calculatedColumnFormula>FLOOR(RAND()*5,1)</calculatedColumnFormula>
    </tableColumn>
    <tableColumn id="10" xr3:uid="{00000000-0010-0000-0300-00000A000000}" name="Create - Innovation (CV)" dataDxfId="120">
      <calculatedColumnFormula>FLOOR(RAND()*5,1)</calculatedColumnFormula>
    </tableColumn>
    <tableColumn id="8" xr3:uid="{00000000-0010-0000-0300-000008000000}" name="Create - Model" dataDxfId="119">
      <calculatedColumnFormula>FLOOR(RAND()*5,1)</calculatedColumnFormula>
    </tableColumn>
    <tableColumn id="9" xr3:uid="{00000000-0010-0000-0300-000009000000}" name="Iterate - Sharing" dataDxfId="118">
      <calculatedColumnFormula>FLOOR(RAND()*5,1)</calculatedColumnFormula>
    </tableColumn>
    <tableColumn id="11" xr3:uid="{00000000-0010-0000-0300-00000B000000}" name="Iterate - Improvement" dataDxfId="117">
      <calculatedColumnFormula>FLOOR(RAND()*5,1)</calculatedColumnFormula>
    </tableColumn>
    <tableColumn id="12" xr3:uid="{00000000-0010-0000-0300-00000C000000}" name="Communicate - Impact (CV)" dataDxfId="116">
      <calculatedColumnFormula>FLOOR(RAND()*5,1)</calculatedColumnFormula>
    </tableColumn>
    <tableColumn id="13" xr3:uid="{00000000-0010-0000-0300-00000D000000}" name="Communicate - Fun (CV)" dataDxfId="115">
      <calculatedColumnFormula>FLOOR(RAND()*5,1)</calculatedColumnFormula>
    </tableColumn>
    <tableColumn id="19" xr3:uid="{00000000-0010-0000-0300-000013000000}" name="Innovation Project Score" dataDxfId="114">
      <calculatedColumnFormula>SUM(InnovationProjectResults[[#This Row],[Identify - Define]:[Communicate - Fun (CV)]])</calculatedColumnFormula>
    </tableColumn>
    <tableColumn id="20" xr3:uid="{00000000-0010-0000-0300-000014000000}" name="Innovation Project Rank" dataDxfId="113">
      <calculatedColumnFormula>IF(InnovationProjectResults[[#This Row],[Team Number]]&gt;0,MIN(_xlfn.RANK.EQ(InnovationProjectResults[[#This Row],[Innovation Project Score]],InnovationProjectResults[Innovation Project Score],0),NumberOfTeams),NumberOfTeams+1)</calculatedColumnFormula>
    </tableColumn>
    <tableColumn id="6" xr3:uid="{00000000-0010-0000-0300-000006000000}" name="GIA Score" dataDxfId="112">
      <calculatedColumnFormula>SUM(InnovationProjectResults[[#This Row],[Design - Teamwork (CV)]:[Iterate - Sharing]])</calculatedColumnFormula>
    </tableColumn>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RobotDesignResults" displayName="RobotDesignResults" ref="A1:N109" totalsRowShown="0" headerRowDxfId="111" dataDxfId="110">
  <autoFilter ref="A1:N109" xr:uid="{00000000-0009-0000-0100-000002000000}"/>
  <sortState xmlns:xlrd2="http://schemas.microsoft.com/office/spreadsheetml/2017/richdata2" ref="A2:N109">
    <sortCondition ref="A1:A109"/>
  </sortState>
  <tableColumns count="14">
    <tableColumn id="1" xr3:uid="{00000000-0010-0000-0400-000001000000}" name="Team Number" dataDxfId="109"/>
    <tableColumn id="2" xr3:uid="{00000000-0010-0000-0400-000002000000}" name="Team Name" dataDxfId="108">
      <calculatedColumnFormula>IF(ISNA(INDEX(OfficialTeamList[Team Name],MATCH(RobotDesignResults[[#This Row],[Team Number]], OfficialTeamList[Team Number],0))),"",INDEX(OfficialTeamList[Team Name],MATCH(RobotDesignResults[[#This Row],[Team Number]], OfficialTeamList[Team Number],0)))</calculatedColumnFormula>
    </tableColumn>
    <tableColumn id="3" xr3:uid="{00000000-0010-0000-0400-000003000000}" name="Identify - Strategy" dataDxfId="107">
      <calculatedColumnFormula>FLOOR(RAND()*5,1)</calculatedColumnFormula>
    </tableColumn>
    <tableColumn id="4" xr3:uid="{00000000-0010-0000-0400-000004000000}" name="Identify - Research (CV)" dataDxfId="106">
      <calculatedColumnFormula>FLOOR(RAND()*5,1)</calculatedColumnFormula>
    </tableColumn>
    <tableColumn id="5" xr3:uid="{00000000-0010-0000-0400-000005000000}" name="Design - Ideas (CV)" dataDxfId="105">
      <calculatedColumnFormula>FLOOR(RAND()*5,1)</calculatedColumnFormula>
    </tableColumn>
    <tableColumn id="7" xr3:uid="{00000000-0010-0000-0400-000007000000}" name="Design - Building/Coding" dataDxfId="104">
      <calculatedColumnFormula>FLOOR(RAND()*5,1)</calculatedColumnFormula>
    </tableColumn>
    <tableColumn id="6" xr3:uid="{00000000-0010-0000-0400-000006000000}" name="Create - Attachments" dataDxfId="103">
      <calculatedColumnFormula>FLOOR(RAND()*5,1)</calculatedColumnFormula>
    </tableColumn>
    <tableColumn id="8" xr3:uid="{00000000-0010-0000-0400-000008000000}" name="Create - Code/ Sensors" dataDxfId="102">
      <calculatedColumnFormula>FLOOR(RAND()*5,1)</calculatedColumnFormula>
    </tableColumn>
    <tableColumn id="9" xr3:uid="{00000000-0010-0000-0400-000009000000}" name="Iterate - Testing" dataDxfId="101">
      <calculatedColumnFormula>FLOOR(RAND()*5,1)</calculatedColumnFormula>
    </tableColumn>
    <tableColumn id="11" xr3:uid="{00000000-0010-0000-0400-00000B000000}" name="Iterate - Improvements (CV)" dataDxfId="100">
      <calculatedColumnFormula>FLOOR(RAND()*5,1)</calculatedColumnFormula>
    </tableColumn>
    <tableColumn id="12" xr3:uid="{00000000-0010-0000-0400-00000C000000}" name="Communicate - Impact (CV)" dataDxfId="99">
      <calculatedColumnFormula>FLOOR(RAND()*5,1)</calculatedColumnFormula>
    </tableColumn>
    <tableColumn id="13" xr3:uid="{00000000-0010-0000-0400-00000D000000}" name="Communicate - Fun (CV)" dataDxfId="98">
      <calculatedColumnFormula>FLOOR(RAND()*5,1)</calculatedColumnFormula>
    </tableColumn>
    <tableColumn id="19" xr3:uid="{00000000-0010-0000-0400-000013000000}" name="Robot Design Score" dataDxfId="97">
      <calculatedColumnFormula>SUM(RobotDesignResults[[#This Row],[Identify - Strategy]:[Communicate - Fun (CV)]])</calculatedColumnFormula>
    </tableColumn>
    <tableColumn id="20" xr3:uid="{00000000-0010-0000-0400-000014000000}" name="Robot Design Rank" dataDxfId="96">
      <calculatedColumnFormula>IF(RobotDesignResults[[#This Row],[Team Number]]&gt;0,MIN(_xlfn.RANK.EQ(RobotDesignResults[[#This Row],[Robot Design Score]],RobotDesignResults[Robot Design Score],0),NumberOfTeams),NumberOfTeams+1)</calculatedColumnFormula>
    </tableColumn>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CoreValuesResults" displayName="CoreValuesResults" ref="A1:Y109" totalsRowShown="0" headerRowDxfId="95" dataDxfId="94">
  <autoFilter ref="A1:Y109" xr:uid="{00000000-0009-0000-0100-000003000000}"/>
  <sortState xmlns:xlrd2="http://schemas.microsoft.com/office/spreadsheetml/2017/richdata2" ref="A2:T109">
    <sortCondition ref="A1:A109"/>
  </sortState>
  <tableColumns count="25">
    <tableColumn id="1" xr3:uid="{00000000-0010-0000-0200-000001000000}" name="Team Number" dataDxfId="93"/>
    <tableColumn id="2" xr3:uid="{00000000-0010-0000-0200-000002000000}" name="Team Name" dataDxfId="92">
      <calculatedColumnFormula>IF(ISNA(INDEX(OfficialTeamList[Team Name],MATCH(CoreValuesResults[[#This Row],[Team Number]], OfficialTeamList[Team Number],0))),"",INDEX(OfficialTeamList[Team Name],MATCH(CoreValuesResults[[#This Row],[Team Number]], OfficialTeamList[Team Number],0)))</calculatedColumnFormula>
    </tableColumn>
    <tableColumn id="26" xr3:uid="{004FBC1A-0712-F04F-9CCB-D4A4C4115439}" name="Breakthrough Selection" dataDxfId="91"/>
    <tableColumn id="27" xr3:uid="{D50505B8-1E2C-3741-A6B2-47A84C5275CD}" name="Rising All-Star Selection" dataDxfId="90"/>
    <tableColumn id="28" xr3:uid="{4FB5BB32-23A2-8D4F-A04C-0F0BC0AB3C8F}" name="Motivate Selection" dataDxfId="89"/>
    <tableColumn id="3" xr3:uid="{00000000-0010-0000-0200-000003000000}" name="Discovery (IP)" dataDxfId="88">
      <calculatedColumnFormula>_xlfn.IFNA(IF(INDEX('Innovation Project Input'!D:D,MATCH(CoreValuesResults[[#This Row],[Team Number]],'Innovation Project Input'!A:A,0))="","",INDEX('Innovation Project Input'!D:D,MATCH(CoreValuesResults[[#This Row],[Team Number]],'Innovation Project Input'!A:A,0))),"")</calculatedColumnFormula>
    </tableColumn>
    <tableColumn id="4" xr3:uid="{00000000-0010-0000-0200-000004000000}" name="Teamwork (IP)" dataDxfId="87">
      <calculatedColumnFormula>_xlfn.IFNA(INDEX('Innovation Project Input'!F:F,MATCH(CoreValuesResults[[#This Row],[Team Number]],'Innovation Project Input'!A:A,0)),"")</calculatedColumnFormula>
    </tableColumn>
    <tableColumn id="5" xr3:uid="{00000000-0010-0000-0200-000005000000}" name="Innovation (IP)" dataDxfId="86">
      <calculatedColumnFormula>_xlfn.IFNA(INDEX('Innovation Project Input'!G:G,MATCH(CoreValuesResults[[#This Row],[Team Number]],'Innovation Project Input'!A:A,0)),"")</calculatedColumnFormula>
    </tableColumn>
    <tableColumn id="11" xr3:uid="{00000000-0010-0000-0200-00000B000000}" name="Impact (IP)" dataDxfId="85">
      <calculatedColumnFormula>_xlfn.IFNA(INDEX('Innovation Project Input'!K:K,MATCH(CoreValuesResults[[#This Row],[Team Number]],'Innovation Project Input'!A:A,0)),"")</calculatedColumnFormula>
    </tableColumn>
    <tableColumn id="12" xr3:uid="{00000000-0010-0000-0200-00000C000000}" name="Fun (IP)" dataDxfId="84">
      <calculatedColumnFormula>_xlfn.IFNA(INDEX('Innovation Project Input'!L:L,MATCH(CoreValuesResults[[#This Row],[Team Number]],'Innovation Project Input'!A:A,0)),"")</calculatedColumnFormula>
    </tableColumn>
    <tableColumn id="22" xr3:uid="{189641EA-F0E5-4292-884D-C0850CA86A88}" name="Discovery (RD)" dataDxfId="83">
      <calculatedColumnFormula>_xlfn.IFNA(INDEX('Robot Design Input'!D:D,MATCH(CoreValuesResults[[#This Row],[Team Number]],'Robot Design Input'!A:A,0)),"")</calculatedColumnFormula>
    </tableColumn>
    <tableColumn id="25" xr3:uid="{1AD656BF-A2B2-47A6-A517-75C5C5278D33}" name="Inclusion (RD)" dataDxfId="82">
      <calculatedColumnFormula>_xlfn.IFNA(INDEX('Robot Design Input'!E:E,MATCH(CoreValuesResults[[#This Row],[Team Number]],'Robot Design Input'!A:A,0)),"")</calculatedColumnFormula>
    </tableColumn>
    <tableColumn id="24" xr3:uid="{779BE708-26EE-4DB8-9D09-41F980D9D3AD}" name="Innovation (RD)" dataDxfId="81">
      <calculatedColumnFormula>_xlfn.IFNA(INDEX('Robot Design Input'!J:J,MATCH(CoreValuesResults[[#This Row],[Team Number]],'Robot Design Input'!A:A,0)),"")</calculatedColumnFormula>
    </tableColumn>
    <tableColumn id="23" xr3:uid="{E81DAB0B-80D6-4DB1-A7A5-CF451511994C}" name="Impact (RD)" dataDxfId="80">
      <calculatedColumnFormula>_xlfn.IFNA(INDEX('Robot Design Input'!K:K,MATCH(CoreValuesResults[[#This Row],[Team Number]],'Robot Design Input'!A:A,0)),"")</calculatedColumnFormula>
    </tableColumn>
    <tableColumn id="13" xr3:uid="{00000000-0010-0000-0200-00000D000000}" name="Fun (RD)" dataDxfId="79">
      <calculatedColumnFormula>_xlfn.IFNA(INDEX('Robot Design Input'!L:L,MATCH(CoreValuesResults[[#This Row],[Team Number]],'Robot Design Input'!A:A,0)),"")</calculatedColumnFormula>
    </tableColumn>
    <tableColumn id="7" xr3:uid="{00000000-0010-0000-0200-000007000000}" name="Gracious Professionalism 1" dataDxfId="78">
      <calculatedColumnFormula>_xlfn.IFNA(IF(INDEX('Robot Game Scores'!I:I,MATCH(CoreValuesResults[[#This Row],[Team Number]],'Robot Game Scores'!B:B,0))="","",INDEX('Robot Game Scores'!I:I,MATCH(CoreValuesResults[[#This Row],[Team Number]],'Robot Game Scores'!B:B,0))),"")</calculatedColumnFormula>
    </tableColumn>
    <tableColumn id="8" xr3:uid="{00000000-0010-0000-0200-000008000000}" name="Gracious Professionalism 2" dataDxfId="77">
      <calculatedColumnFormula>_xlfn.IFNA(IF(INDEX('Robot Game Scores'!J:J,MATCH(CoreValuesResults[[#This Row],[Team Number]],'Robot Game Scores'!B:B,0))="","",INDEX('Robot Game Scores'!J:J,MATCH(CoreValuesResults[[#This Row],[Team Number]],'Robot Game Scores'!B:B,0))),"")</calculatedColumnFormula>
    </tableColumn>
    <tableColumn id="6" xr3:uid="{00000000-0010-0000-0200-000006000000}" name="Gracious Professionalism 3" dataDxfId="76">
      <calculatedColumnFormula>_xlfn.IFNA(IF(INDEX('Robot Game Scores'!K:K,MATCH(CoreValuesResults[[#This Row],[Team Number]],'Robot Game Scores'!B:B,0))="","",INDEX('Robot Game Scores'!K:K,MATCH(CoreValuesResults[[#This Row],[Team Number]],'Robot Game Scores'!B:B,0))),"")</calculatedColumnFormula>
    </tableColumn>
    <tableColumn id="9" xr3:uid="{00000000-0010-0000-0200-000009000000}" name="Gracious Professionalism 4" dataDxfId="75">
      <calculatedColumnFormula>_xlfn.IFNA(IF(INDEX('Robot Game Scores'!L:L,MATCH(CoreValuesResults[[#This Row],[Team Number]],'Robot Game Scores'!B:B,0))="","",INDEX('Robot Game Scores'!I:I,MATCH(CoreValuesResults[[#This Row],[Team Number]],'Robot Game Scores'!B:B,0))),"")</calculatedColumnFormula>
    </tableColumn>
    <tableColumn id="10" xr3:uid="{00000000-0010-0000-0200-00000A000000}" name="Gracious Professionalism 5" dataDxfId="74">
      <calculatedColumnFormula>_xlfn.IFNA(IF(INDEX('Robot Game Scores'!M:M,MATCH(CoreValuesResults[[#This Row],[Team Number]],'Robot Game Scores'!B:B,0))="","",INDEX('Robot Game Scores'!M:M,MATCH(CoreValuesResults[[#This Row],[Team Number]],'Robot Game Scores'!B:B,0))),"")</calculatedColumnFormula>
    </tableColumn>
    <tableColumn id="21" xr3:uid="{00000000-0010-0000-0200-000015000000}" name="Gracious Professionalism Empty Count" dataDxfId="73">
      <calculatedColumnFormula>IF(CoreValuesResults[[#This Row],[Team Number]]="","",COUNTIF(CoreValuesResults[[#This Row],[Gracious Professionalism 1]:[Gracious Professionalism 5]],""))</calculatedColumnFormula>
    </tableColumn>
    <tableColumn id="14" xr3:uid="{00000000-0010-0000-0200-00000E000000}" name="Gracious Professionalism Total" dataDxfId="72">
      <calculatedColumnFormula>IF(CoreValuesResults[[#This Row],[Team Number]]="","",SUM(CoreValuesResults[[#This Row],[Gracious Professionalism 1]:[Gracious Professionalism 5]]))</calculatedColumnFormula>
    </tableColumn>
    <tableColumn id="18" xr3:uid="{00000000-0010-0000-0200-000012000000}" name="Adjusted Gracious Professionalism Score" dataDxfId="71">
      <calculatedColumnFormula>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calculatedColumnFormula>
    </tableColumn>
    <tableColumn id="19" xr3:uid="{00000000-0010-0000-0200-000013000000}" name="Core Values Score" dataDxfId="70">
      <calculatedColumnFormula>SUM(CoreValuesResults[[#This Row],[Discovery (IP)]:[Fun (RD)]],CoreValuesResults[[#This Row],[Adjusted Gracious Professionalism Score]])</calculatedColumnFormula>
    </tableColumn>
    <tableColumn id="20" xr3:uid="{00000000-0010-0000-0200-000014000000}" name="Core Values Rank" dataDxfId="69">
      <calculatedColumnFormula>IF(CoreValuesResults[[#This Row],[Team Number]]&gt;0,MIN(_xlfn.RANK.EQ(CoreValuesResults[[#This Row],[Core Values Score]],CoreValuesResults[Core Values Score],0),NumberOfTeams),NumberOfTeams+1)</calculatedColumnFormula>
    </tableColumn>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ChampionsDelib" displayName="ChampionsDelib" ref="B3:E18" totalsRowShown="0" headerRowDxfId="68" dataDxfId="67">
  <autoFilter ref="B3:E18" xr:uid="{00000000-0009-0000-0100-000006000000}"/>
  <tableColumns count="4">
    <tableColumn id="1" xr3:uid="{00000000-0010-0000-0500-000001000000}" name="Team Number" dataDxfId="66"/>
    <tableColumn id="2" xr3:uid="{00000000-0010-0000-0500-000002000000}" name="Team Name" dataDxfId="65">
      <calculatedColumnFormula>IF(ISNA(INDEX(OfficialTeamList[Team Name],MATCH(ChampionsDelib[[#This Row],[Team Number]], OfficialTeamList[Team Number],0))),"",INDEX(OfficialTeamList[Team Name],MATCH(ChampionsDelib[[#This Row],[Team Number]], OfficialTeamList[Team Number],0)))</calculatedColumnFormula>
    </tableColumn>
    <tableColumn id="3" xr3:uid="{00000000-0010-0000-0500-000003000000}" name="Champion's Rank" dataDxfId="64">
      <calculatedColumnFormula>IF(ISNA(INDEX(TournamentData[Champion''s Rank],MATCH(ChampionsDelib[[#This Row],[Team Number]],TournamentData[Team Number],0))),NumberOfTeams+1,INDEX(TournamentData[Champion''s Rank],MATCH(ChampionsDelib[[#This Row],[Team Number]],TournamentData[Team Number],0)))</calculatedColumnFormula>
    </tableColumn>
    <tableColumn id="4" xr3:uid="{00000000-0010-0000-0500-000004000000}" name="Deliberated Rank" dataDxfId="63"/>
  </tableColumns>
  <tableStyleInfo name="TableStyleMedium4"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RobotGameDelib" displayName="RobotGameDelib" ref="G3:J18" totalsRowShown="0" headerRowDxfId="62" dataDxfId="61">
  <autoFilter ref="G3:J18" xr:uid="{00000000-0009-0000-0100-000007000000}"/>
  <tableColumns count="4">
    <tableColumn id="1" xr3:uid="{00000000-0010-0000-0600-000001000000}" name="Team Number" dataDxfId="60"/>
    <tableColumn id="2" xr3:uid="{00000000-0010-0000-0600-000002000000}" name="Team Name" dataDxfId="59">
      <calculatedColumnFormula>IF(ISNA(INDEX(OfficialTeamList[Team Name],MATCH(RobotGameDelib[[#This Row],[Team Number]], OfficialTeamList[Team Number],0))),"",INDEX(OfficialTeamList[Team Name],MATCH(RobotGameDelib[[#This Row],[Team Number]], OfficialTeamList[Team Number],0)))</calculatedColumnFormula>
    </tableColumn>
    <tableColumn id="3" xr3:uid="{00000000-0010-0000-0600-000003000000}" name="Champion's Rank" dataDxfId="58">
      <calculatedColumnFormula>IF(ISNA(INDEX(TournamentData[Champion''s Rank],MATCH(RobotGameDelib[[#This Row],[Team Number]],TournamentData[Team Number],0))),NumberOfTeams+1,INDEX(TournamentData[Champion''s Rank],MATCH(RobotGameDelib[[#This Row],[Team Number]],TournamentData[Team Number],0)))</calculatedColumnFormula>
    </tableColumn>
    <tableColumn id="4" xr3:uid="{00000000-0010-0000-0600-000004000000}" name="Deliberated Rank" dataDxfId="57"/>
  </tableColumns>
  <tableStyleInfo name="TableStyleMedium4"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CoreValuesDelib" displayName="CoreValuesDelib" ref="B21:E36" totalsRowShown="0" headerRowDxfId="56" dataDxfId="55">
  <autoFilter ref="B21:E36" xr:uid="{00000000-0009-0000-0100-000008000000}"/>
  <tableColumns count="4">
    <tableColumn id="1" xr3:uid="{00000000-0010-0000-0700-000001000000}" name="Team Number" dataDxfId="54"/>
    <tableColumn id="2" xr3:uid="{00000000-0010-0000-0700-000002000000}" name="Team Name" dataDxfId="53">
      <calculatedColumnFormula>IF(ISNA(INDEX(OfficialTeamList[Team Name],MATCH(CoreValuesDelib[[#This Row],[Team Number]], OfficialTeamList[Team Number],0))),"",INDEX(OfficialTeamList[Team Name],MATCH(CoreValuesDelib[[#This Row],[Team Number]], OfficialTeamList[Team Number],0)))</calculatedColumnFormula>
    </tableColumn>
    <tableColumn id="3" xr3:uid="{00000000-0010-0000-0700-000003000000}" name="Core Values Rank" dataDxfId="52">
      <calculatedColumnFormula>IF(ISNA(INDEX(CoreValuesResults[Core Values Rank],MATCH(CoreValuesDelib[[#This Row],[Team Number]],CoreValuesResults[Team Number],0))),NumberOfTeams+1,INDEX(CoreValuesResults[Core Values Rank],MATCH(CoreValuesDelib[[#This Row],[Team Number]],CoreValuesResults[Team Number],0)))</calculatedColumnFormula>
    </tableColumn>
    <tableColumn id="4" xr3:uid="{00000000-0010-0000-0700-000004000000}" name="Deliberated Rank" dataDxfId="51"/>
  </tableColumns>
  <tableStyleInfo name="TableStyleMedium4"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RobotDesignDelib" displayName="RobotDesignDelib" ref="G21:J36" totalsRowShown="0" headerRowDxfId="50" dataDxfId="49">
  <autoFilter ref="G21:J36" xr:uid="{00000000-0009-0000-0100-000009000000}"/>
  <tableColumns count="4">
    <tableColumn id="1" xr3:uid="{00000000-0010-0000-0800-000001000000}" name="Team Number" dataDxfId="48"/>
    <tableColumn id="2" xr3:uid="{00000000-0010-0000-0800-000002000000}" name="Team Name" dataDxfId="47">
      <calculatedColumnFormula>IF(ISNA(INDEX(OfficialTeamList[Team Name],MATCH(RobotDesignDelib[[#This Row],[Team Number]], OfficialTeamList[Team Number],0))),"",INDEX(OfficialTeamList[Team Name],MATCH(RobotDesignDelib[[#This Row],[Team Number]], OfficialTeamList[Team Number],0)))</calculatedColumnFormula>
    </tableColumn>
    <tableColumn id="3" xr3:uid="{00000000-0010-0000-0800-000003000000}" name="Robot Design Rank" dataDxfId="46">
      <calculatedColumnFormula>IF(ISNA(INDEX(RobotDesignResults[Robot Design Rank],MATCH(RobotDesignDelib[[#This Row],[Team Number]],RobotDesignResults[Team Number],0))),NumberOfTeams+1,INDEX(RobotDesignResults[Robot Design Rank],MATCH(RobotDesignDelib[[#This Row],[Team Number]],RobotDesignResults[Team Number],0)))</calculatedColumnFormula>
    </tableColumn>
    <tableColumn id="4" xr3:uid="{00000000-0010-0000-0800-000004000000}" name="Deliberated Rank" dataDxfId="45"/>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table" Target="../tables/table6.xml"/><Relationship Id="rId1" Type="http://schemas.openxmlformats.org/officeDocument/2006/relationships/printerSettings" Target="../printerSettings/printerSettings11.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 Id="rId9"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AS52"/>
  <sheetViews>
    <sheetView zoomScale="40" zoomScaleNormal="40" workbookViewId="0">
      <selection activeCell="B4" sqref="B4"/>
    </sheetView>
  </sheetViews>
  <sheetFormatPr defaultColWidth="9.1796875" defaultRowHeight="40" customHeight="1"/>
  <cols>
    <col min="1" max="1" width="9.1796875" style="66" customWidth="1"/>
    <col min="2" max="29" width="9.1796875" style="67"/>
    <col min="30" max="30" width="9.1796875" style="67" customWidth="1"/>
    <col min="31" max="16384" width="9.1796875" style="67"/>
  </cols>
  <sheetData>
    <row r="1" spans="1:44" ht="45.65" customHeight="1">
      <c r="A1" s="214"/>
      <c r="B1" s="214"/>
      <c r="C1" s="214"/>
      <c r="D1" s="214"/>
      <c r="E1" s="214"/>
      <c r="F1" s="214"/>
      <c r="G1" s="214"/>
      <c r="H1" s="214"/>
      <c r="I1" s="214"/>
      <c r="J1" s="214"/>
      <c r="K1" s="214"/>
      <c r="W1" s="217" t="s">
        <v>103</v>
      </c>
      <c r="X1" s="217"/>
      <c r="Y1" s="217"/>
      <c r="Z1" s="217"/>
      <c r="AA1" s="217"/>
      <c r="AB1" s="217"/>
      <c r="AC1" s="217"/>
      <c r="AD1" s="217"/>
      <c r="AE1" s="217"/>
      <c r="AF1" s="217"/>
      <c r="AG1" s="217"/>
      <c r="AH1" s="217"/>
      <c r="AI1" s="217"/>
      <c r="AJ1" s="217"/>
      <c r="AK1" s="217"/>
      <c r="AL1" s="217"/>
      <c r="AM1" s="217"/>
      <c r="AN1" s="217"/>
    </row>
    <row r="2" spans="1:44" ht="45.65" customHeight="1">
      <c r="A2" s="214"/>
      <c r="B2" s="214"/>
      <c r="C2" s="214"/>
      <c r="D2" s="214"/>
      <c r="E2" s="214"/>
      <c r="F2" s="214"/>
      <c r="G2" s="214"/>
      <c r="H2" s="214"/>
      <c r="I2" s="214"/>
      <c r="J2" s="214"/>
      <c r="K2" s="214"/>
      <c r="W2" s="217"/>
      <c r="X2" s="217"/>
      <c r="Y2" s="217"/>
      <c r="Z2" s="217"/>
      <c r="AA2" s="217"/>
      <c r="AB2" s="217"/>
      <c r="AC2" s="217"/>
      <c r="AD2" s="217"/>
      <c r="AE2" s="217"/>
      <c r="AF2" s="217"/>
      <c r="AG2" s="217"/>
      <c r="AH2" s="217"/>
      <c r="AI2" s="217"/>
      <c r="AJ2" s="217"/>
      <c r="AK2" s="217"/>
      <c r="AL2" s="217"/>
      <c r="AM2" s="217"/>
      <c r="AN2" s="217"/>
    </row>
    <row r="3" spans="1:44" ht="45.65" customHeight="1">
      <c r="W3" s="217"/>
      <c r="X3" s="217"/>
      <c r="Y3" s="217"/>
      <c r="Z3" s="217"/>
      <c r="AA3" s="217"/>
      <c r="AB3" s="217"/>
      <c r="AC3" s="217"/>
      <c r="AD3" s="217"/>
      <c r="AE3" s="217"/>
      <c r="AF3" s="217"/>
      <c r="AG3" s="217"/>
      <c r="AH3" s="217"/>
      <c r="AI3" s="217"/>
      <c r="AJ3" s="217"/>
      <c r="AK3" s="217"/>
      <c r="AL3" s="217"/>
      <c r="AM3" s="217"/>
      <c r="AN3" s="217"/>
    </row>
    <row r="4" spans="1:44" ht="47.15" customHeight="1">
      <c r="D4" s="71" t="s">
        <v>0</v>
      </c>
      <c r="E4" s="213" t="s">
        <v>100</v>
      </c>
      <c r="F4" s="213"/>
      <c r="G4" s="213"/>
      <c r="H4" s="213"/>
      <c r="I4" s="213"/>
      <c r="J4" s="213"/>
      <c r="K4" s="213"/>
      <c r="L4" s="213"/>
      <c r="M4" s="213"/>
      <c r="N4" s="213"/>
      <c r="O4" s="213"/>
      <c r="P4" s="213"/>
      <c r="Q4" s="213"/>
      <c r="R4" s="213"/>
      <c r="S4" s="213"/>
      <c r="T4" s="213"/>
      <c r="U4" s="213"/>
      <c r="V4" s="213"/>
      <c r="W4" s="213"/>
      <c r="X4" s="213"/>
      <c r="Y4" s="213"/>
      <c r="Z4" s="213"/>
      <c r="AA4" s="213"/>
      <c r="AB4" s="213"/>
      <c r="AC4" s="213"/>
      <c r="AD4" s="213"/>
      <c r="AE4" s="213"/>
      <c r="AF4" s="213"/>
      <c r="AG4" s="213"/>
      <c r="AH4" s="213"/>
      <c r="AI4" s="213"/>
      <c r="AJ4" s="213"/>
      <c r="AK4" s="213"/>
      <c r="AL4" s="213"/>
      <c r="AM4" s="213"/>
      <c r="AN4" s="213"/>
      <c r="AO4" s="213"/>
      <c r="AP4" s="213"/>
      <c r="AQ4" s="213"/>
    </row>
    <row r="5" spans="1:44" ht="48" customHeight="1">
      <c r="D5" s="70"/>
      <c r="E5" s="213"/>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row>
    <row r="6" spans="1:44" ht="30" customHeight="1">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c r="AN6" s="70"/>
      <c r="AO6" s="70"/>
      <c r="AP6" s="70"/>
      <c r="AQ6" s="70"/>
    </row>
    <row r="7" spans="1:44" ht="40" customHeight="1">
      <c r="D7" s="71" t="s">
        <v>1</v>
      </c>
      <c r="E7" s="215" t="s">
        <v>302</v>
      </c>
      <c r="F7" s="215"/>
      <c r="G7" s="215"/>
      <c r="H7" s="215"/>
      <c r="I7" s="215"/>
      <c r="J7" s="215"/>
      <c r="K7" s="215"/>
      <c r="L7" s="215"/>
      <c r="M7" s="215"/>
      <c r="N7" s="215"/>
      <c r="O7" s="215"/>
      <c r="P7" s="215"/>
      <c r="Q7" s="215"/>
      <c r="R7" s="215"/>
      <c r="S7" s="215"/>
      <c r="T7" s="215"/>
      <c r="U7" s="215"/>
      <c r="V7" s="215"/>
      <c r="W7" s="215"/>
      <c r="X7" s="215"/>
      <c r="Y7" s="215"/>
      <c r="Z7" s="215"/>
      <c r="AA7" s="215"/>
      <c r="AB7" s="215"/>
      <c r="AC7" s="215"/>
      <c r="AD7" s="215"/>
      <c r="AE7" s="215"/>
      <c r="AF7" s="215"/>
      <c r="AG7" s="215"/>
      <c r="AH7" s="215"/>
      <c r="AI7" s="215"/>
      <c r="AJ7" s="215"/>
      <c r="AK7" s="215"/>
      <c r="AL7" s="215"/>
      <c r="AM7" s="215"/>
      <c r="AN7" s="215"/>
      <c r="AO7" s="215"/>
      <c r="AP7" s="215"/>
      <c r="AQ7" s="215"/>
    </row>
    <row r="8" spans="1:44" ht="13" customHeight="1">
      <c r="D8" s="68"/>
      <c r="E8" s="215"/>
      <c r="F8" s="215"/>
      <c r="G8" s="215"/>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c r="AQ8" s="215"/>
    </row>
    <row r="9" spans="1:44" ht="13" customHeight="1">
      <c r="D9" s="68"/>
      <c r="E9" s="215"/>
      <c r="F9" s="215"/>
      <c r="G9" s="215"/>
      <c r="H9" s="215"/>
      <c r="I9" s="215"/>
      <c r="J9" s="215"/>
      <c r="K9" s="215"/>
      <c r="L9" s="215"/>
      <c r="M9" s="215"/>
      <c r="N9" s="215"/>
      <c r="O9" s="215"/>
      <c r="P9" s="215"/>
      <c r="Q9" s="215"/>
      <c r="R9" s="215"/>
      <c r="S9" s="215"/>
      <c r="T9" s="215"/>
      <c r="U9" s="215"/>
      <c r="V9" s="215"/>
      <c r="W9" s="215"/>
      <c r="X9" s="215"/>
      <c r="Y9" s="215"/>
      <c r="Z9" s="215"/>
      <c r="AA9" s="215"/>
      <c r="AB9" s="215"/>
      <c r="AC9" s="215"/>
      <c r="AD9" s="215"/>
      <c r="AE9" s="215"/>
      <c r="AF9" s="215"/>
      <c r="AG9" s="215"/>
      <c r="AH9" s="215"/>
      <c r="AI9" s="215"/>
      <c r="AJ9" s="215"/>
      <c r="AK9" s="215"/>
      <c r="AL9" s="215"/>
      <c r="AM9" s="215"/>
      <c r="AN9" s="215"/>
      <c r="AO9" s="215"/>
      <c r="AP9" s="215"/>
      <c r="AQ9" s="215"/>
    </row>
    <row r="10" spans="1:44" s="83" customFormat="1" ht="13" customHeight="1">
      <c r="A10" s="82"/>
      <c r="D10" s="84"/>
      <c r="F10" s="216"/>
      <c r="G10" s="216"/>
      <c r="H10" s="216"/>
      <c r="I10" s="216"/>
      <c r="J10" s="216"/>
      <c r="K10" s="216"/>
      <c r="L10" s="216"/>
      <c r="M10" s="216"/>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6"/>
      <c r="AK10" s="216"/>
      <c r="AL10" s="216"/>
      <c r="AM10" s="216"/>
      <c r="AN10" s="216"/>
      <c r="AO10" s="216"/>
      <c r="AP10" s="216"/>
      <c r="AQ10" s="216"/>
    </row>
    <row r="11" spans="1:44" s="83" customFormat="1" ht="20.5" customHeight="1">
      <c r="A11" s="82"/>
      <c r="D11" s="84"/>
      <c r="F11" s="85"/>
    </row>
    <row r="12" spans="1:44" ht="46.4" customHeight="1">
      <c r="D12" s="71" t="s">
        <v>2</v>
      </c>
      <c r="E12" s="213" t="s">
        <v>104</v>
      </c>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row>
    <row r="13" spans="1:44" ht="52.75" customHeight="1">
      <c r="D13" s="68"/>
      <c r="E13" s="213"/>
      <c r="F13" s="213"/>
      <c r="G13" s="213"/>
      <c r="H13" s="213"/>
      <c r="I13" s="213"/>
      <c r="J13" s="213"/>
      <c r="K13" s="213"/>
      <c r="L13" s="213"/>
      <c r="M13" s="213"/>
      <c r="N13" s="213"/>
      <c r="O13" s="213"/>
      <c r="P13" s="213"/>
      <c r="Q13" s="213"/>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row>
    <row r="14" spans="1:44" ht="60" customHeight="1">
      <c r="D14" s="68"/>
      <c r="F14" s="216" t="s">
        <v>94</v>
      </c>
      <c r="G14" s="216"/>
      <c r="H14" s="216"/>
      <c r="I14" s="216"/>
      <c r="J14" s="216"/>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216"/>
      <c r="AI14" s="216"/>
      <c r="AJ14" s="216"/>
      <c r="AK14" s="216"/>
      <c r="AL14" s="216"/>
      <c r="AM14" s="216"/>
      <c r="AN14" s="216"/>
      <c r="AO14" s="216"/>
      <c r="AP14" s="216"/>
      <c r="AQ14" s="216"/>
      <c r="AR14" s="216"/>
    </row>
    <row r="15" spans="1:44" ht="1.75" customHeight="1">
      <c r="D15" s="68"/>
      <c r="F15" s="216"/>
      <c r="G15" s="216"/>
      <c r="H15" s="216"/>
      <c r="I15" s="216"/>
      <c r="J15" s="216"/>
      <c r="K15" s="216"/>
      <c r="L15" s="216"/>
      <c r="M15" s="216"/>
      <c r="N15" s="216"/>
      <c r="O15" s="216"/>
      <c r="P15" s="216"/>
      <c r="Q15" s="216"/>
      <c r="R15" s="216"/>
      <c r="S15" s="216"/>
      <c r="T15" s="216"/>
      <c r="U15" s="216"/>
      <c r="V15" s="216"/>
      <c r="W15" s="216"/>
      <c r="X15" s="216"/>
      <c r="Y15" s="216"/>
      <c r="Z15" s="216"/>
      <c r="AA15" s="216"/>
      <c r="AB15" s="216"/>
      <c r="AC15" s="216"/>
      <c r="AD15" s="216"/>
      <c r="AE15" s="216"/>
      <c r="AF15" s="216"/>
      <c r="AG15" s="216"/>
      <c r="AH15" s="216"/>
      <c r="AI15" s="216"/>
      <c r="AJ15" s="216"/>
      <c r="AK15" s="216"/>
      <c r="AL15" s="216"/>
      <c r="AM15" s="216"/>
      <c r="AN15" s="216"/>
      <c r="AO15" s="216"/>
      <c r="AP15" s="216"/>
      <c r="AQ15" s="216"/>
      <c r="AR15" s="216"/>
    </row>
    <row r="16" spans="1:44" ht="20.5" customHeight="1">
      <c r="D16" s="68"/>
      <c r="F16" s="93"/>
    </row>
    <row r="17" spans="1:45" ht="47.5" customHeight="1">
      <c r="D17" s="71" t="s">
        <v>3</v>
      </c>
      <c r="E17" s="212" t="s">
        <v>82</v>
      </c>
      <c r="F17" s="212"/>
      <c r="G17" s="212"/>
      <c r="H17" s="212"/>
      <c r="I17" s="212"/>
      <c r="J17" s="212"/>
      <c r="K17" s="212"/>
      <c r="L17" s="212"/>
      <c r="M17" s="212"/>
      <c r="N17" s="212"/>
      <c r="O17" s="212"/>
      <c r="P17" s="212"/>
      <c r="Q17" s="212"/>
      <c r="R17" s="212"/>
      <c r="S17" s="212"/>
      <c r="T17" s="212"/>
      <c r="U17" s="212"/>
      <c r="V17" s="212"/>
      <c r="W17" s="212"/>
      <c r="X17" s="212"/>
      <c r="Y17" s="212"/>
      <c r="Z17" s="212"/>
      <c r="AA17" s="212"/>
      <c r="AB17" s="212"/>
      <c r="AC17" s="212"/>
      <c r="AD17" s="212"/>
      <c r="AE17" s="212"/>
      <c r="AF17" s="212"/>
      <c r="AG17" s="212"/>
      <c r="AH17" s="212"/>
      <c r="AI17" s="212"/>
      <c r="AJ17" s="212"/>
      <c r="AK17" s="212"/>
      <c r="AL17" s="212"/>
      <c r="AM17" s="212"/>
      <c r="AN17" s="212"/>
      <c r="AO17" s="212"/>
      <c r="AP17" s="212"/>
      <c r="AQ17" s="212"/>
    </row>
    <row r="18" spans="1:45" ht="30" customHeight="1">
      <c r="D18" s="68"/>
    </row>
    <row r="19" spans="1:45" ht="40" customHeight="1">
      <c r="D19" s="71" t="s">
        <v>4</v>
      </c>
      <c r="E19" s="212" t="s">
        <v>101</v>
      </c>
      <c r="F19" s="212"/>
      <c r="G19" s="212"/>
      <c r="H19" s="212"/>
      <c r="I19" s="212"/>
      <c r="J19" s="212"/>
      <c r="K19" s="212"/>
      <c r="L19" s="212"/>
      <c r="M19" s="212"/>
      <c r="N19" s="212"/>
      <c r="O19" s="212"/>
      <c r="P19" s="212"/>
      <c r="Q19" s="212"/>
      <c r="R19" s="212"/>
      <c r="S19" s="212"/>
      <c r="T19" s="212"/>
      <c r="U19" s="212"/>
      <c r="V19" s="212"/>
      <c r="W19" s="212"/>
      <c r="X19" s="212"/>
      <c r="Y19" s="212"/>
      <c r="Z19" s="212"/>
      <c r="AA19" s="212"/>
      <c r="AB19" s="212"/>
      <c r="AC19" s="212"/>
      <c r="AD19" s="212"/>
      <c r="AE19" s="212"/>
      <c r="AF19" s="212"/>
      <c r="AG19" s="212"/>
      <c r="AH19" s="212"/>
      <c r="AI19" s="212"/>
      <c r="AJ19" s="212"/>
      <c r="AK19" s="212"/>
      <c r="AL19" s="212"/>
      <c r="AM19" s="212"/>
      <c r="AN19" s="212"/>
      <c r="AO19" s="212"/>
      <c r="AP19" s="212"/>
      <c r="AQ19" s="212"/>
      <c r="AR19" s="212"/>
      <c r="AS19" s="212"/>
    </row>
    <row r="20" spans="1:45" ht="30" customHeight="1" thickBot="1">
      <c r="D20" s="71"/>
      <c r="E20" s="68"/>
    </row>
    <row r="21" spans="1:45" ht="40" customHeight="1">
      <c r="B21" s="69" t="s">
        <v>83</v>
      </c>
      <c r="F21" s="203" t="s">
        <v>5</v>
      </c>
      <c r="G21" s="204"/>
      <c r="H21" s="204"/>
      <c r="I21" s="204"/>
      <c r="J21" s="204"/>
      <c r="K21" s="204"/>
      <c r="L21" s="204"/>
      <c r="M21" s="205"/>
      <c r="N21" s="86"/>
      <c r="O21" s="203" t="s">
        <v>95</v>
      </c>
      <c r="P21" s="204"/>
      <c r="Q21" s="204"/>
      <c r="R21" s="204"/>
      <c r="S21" s="204"/>
      <c r="T21" s="204"/>
      <c r="U21" s="204"/>
      <c r="V21" s="205"/>
      <c r="W21" s="86"/>
      <c r="X21" s="203" t="s">
        <v>102</v>
      </c>
      <c r="Y21" s="204"/>
      <c r="Z21" s="204"/>
      <c r="AA21" s="204"/>
      <c r="AB21" s="204"/>
      <c r="AC21" s="205"/>
      <c r="AD21" s="86"/>
      <c r="AE21" s="203" t="s">
        <v>105</v>
      </c>
      <c r="AF21" s="204"/>
      <c r="AG21" s="204"/>
      <c r="AH21" s="204"/>
      <c r="AI21" s="204"/>
      <c r="AJ21" s="204"/>
      <c r="AK21" s="204"/>
      <c r="AL21" s="204"/>
      <c r="AM21" s="204"/>
      <c r="AN21" s="204"/>
      <c r="AO21" s="204"/>
      <c r="AP21" s="204"/>
      <c r="AQ21" s="204"/>
      <c r="AR21" s="205"/>
    </row>
    <row r="22" spans="1:45" ht="49.4" customHeight="1" thickBot="1">
      <c r="D22" s="68"/>
      <c r="F22" s="206"/>
      <c r="G22" s="207"/>
      <c r="H22" s="207"/>
      <c r="I22" s="207"/>
      <c r="J22" s="207"/>
      <c r="K22" s="207"/>
      <c r="L22" s="207"/>
      <c r="M22" s="208"/>
      <c r="N22" s="86"/>
      <c r="O22" s="206"/>
      <c r="P22" s="207"/>
      <c r="Q22" s="207"/>
      <c r="R22" s="207"/>
      <c r="S22" s="207"/>
      <c r="T22" s="207"/>
      <c r="U22" s="207"/>
      <c r="V22" s="208"/>
      <c r="W22" s="86"/>
      <c r="X22" s="206"/>
      <c r="Y22" s="207"/>
      <c r="Z22" s="207"/>
      <c r="AA22" s="207"/>
      <c r="AB22" s="207"/>
      <c r="AC22" s="208"/>
      <c r="AD22" s="86"/>
      <c r="AE22" s="209"/>
      <c r="AF22" s="210"/>
      <c r="AG22" s="210"/>
      <c r="AH22" s="210"/>
      <c r="AI22" s="210"/>
      <c r="AJ22" s="210"/>
      <c r="AK22" s="210"/>
      <c r="AL22" s="210"/>
      <c r="AM22" s="210"/>
      <c r="AN22" s="210"/>
      <c r="AO22" s="210"/>
      <c r="AP22" s="210"/>
      <c r="AQ22" s="210"/>
      <c r="AR22" s="211"/>
    </row>
    <row r="23" spans="1:45" ht="43.4" customHeight="1">
      <c r="F23" s="206" t="s">
        <v>6</v>
      </c>
      <c r="G23" s="207"/>
      <c r="H23" s="207"/>
      <c r="I23" s="207"/>
      <c r="J23" s="207"/>
      <c r="K23" s="207"/>
      <c r="L23" s="207"/>
      <c r="M23" s="208"/>
      <c r="N23" s="86"/>
      <c r="O23" s="206"/>
      <c r="P23" s="207"/>
      <c r="Q23" s="207"/>
      <c r="R23" s="207"/>
      <c r="S23" s="207"/>
      <c r="T23" s="207"/>
      <c r="U23" s="207"/>
      <c r="V23" s="208"/>
      <c r="W23" s="86"/>
      <c r="X23" s="206"/>
      <c r="Y23" s="207"/>
      <c r="Z23" s="207"/>
      <c r="AA23" s="207"/>
      <c r="AB23" s="207"/>
      <c r="AC23" s="208"/>
      <c r="AD23" s="86"/>
      <c r="AE23" s="206" t="s">
        <v>96</v>
      </c>
      <c r="AF23" s="207"/>
      <c r="AG23" s="207"/>
      <c r="AH23" s="207"/>
      <c r="AI23" s="207"/>
      <c r="AJ23" s="207"/>
      <c r="AK23" s="207"/>
      <c r="AL23" s="207"/>
      <c r="AM23" s="207"/>
      <c r="AN23" s="207"/>
      <c r="AO23" s="207"/>
      <c r="AP23" s="207"/>
      <c r="AQ23" s="207"/>
      <c r="AR23" s="208"/>
    </row>
    <row r="24" spans="1:45" ht="39.65" customHeight="1" thickBot="1">
      <c r="F24" s="209"/>
      <c r="G24" s="210"/>
      <c r="H24" s="210"/>
      <c r="I24" s="210"/>
      <c r="J24" s="210"/>
      <c r="K24" s="210"/>
      <c r="L24" s="210"/>
      <c r="M24" s="211"/>
      <c r="N24" s="86"/>
      <c r="O24" s="209"/>
      <c r="P24" s="210"/>
      <c r="Q24" s="210"/>
      <c r="R24" s="210"/>
      <c r="S24" s="210"/>
      <c r="T24" s="210"/>
      <c r="U24" s="210"/>
      <c r="V24" s="211"/>
      <c r="W24" s="86"/>
      <c r="X24" s="209"/>
      <c r="Y24" s="210"/>
      <c r="Z24" s="210"/>
      <c r="AA24" s="210"/>
      <c r="AB24" s="210"/>
      <c r="AC24" s="211"/>
      <c r="AD24" s="86"/>
      <c r="AE24" s="209"/>
      <c r="AF24" s="210"/>
      <c r="AG24" s="210"/>
      <c r="AH24" s="210"/>
      <c r="AI24" s="210"/>
      <c r="AJ24" s="210"/>
      <c r="AK24" s="210"/>
      <c r="AL24" s="210"/>
      <c r="AM24" s="210"/>
      <c r="AN24" s="210"/>
      <c r="AO24" s="210"/>
      <c r="AP24" s="210"/>
      <c r="AQ24" s="210"/>
      <c r="AR24" s="211"/>
    </row>
    <row r="27" spans="1:45" s="83" customFormat="1" ht="103" customHeight="1">
      <c r="A27" s="218" t="s">
        <v>277</v>
      </c>
      <c r="B27" s="218"/>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218"/>
      <c r="AC27" s="218"/>
      <c r="AD27" s="218"/>
      <c r="AE27" s="218"/>
      <c r="AF27" s="218"/>
      <c r="AG27" s="218"/>
      <c r="AH27" s="218"/>
      <c r="AI27" s="218"/>
      <c r="AJ27" s="218"/>
      <c r="AK27" s="218"/>
      <c r="AL27" s="218"/>
      <c r="AM27" s="218"/>
      <c r="AN27" s="218"/>
      <c r="AO27" s="218"/>
    </row>
    <row r="28" spans="1:45" s="83" customFormat="1" ht="103" customHeight="1">
      <c r="A28" s="213" t="s">
        <v>278</v>
      </c>
      <c r="B28" s="213"/>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row>
    <row r="29" spans="1:45" s="83" customFormat="1" ht="103" customHeight="1">
      <c r="A29" s="213" t="s">
        <v>279</v>
      </c>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row>
    <row r="30" spans="1:45" s="83" customFormat="1" ht="103" customHeight="1">
      <c r="A30" s="213" t="s">
        <v>280</v>
      </c>
      <c r="B30" s="213"/>
      <c r="C30" s="213"/>
      <c r="D30" s="213"/>
      <c r="E30" s="213"/>
      <c r="F30" s="213"/>
      <c r="G30" s="213"/>
      <c r="H30" s="213"/>
      <c r="I30" s="213"/>
      <c r="J30" s="213"/>
      <c r="K30" s="213"/>
      <c r="L30" s="213"/>
      <c r="M30" s="213"/>
      <c r="N30" s="213"/>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3"/>
      <c r="AL30" s="213"/>
      <c r="AM30" s="213"/>
      <c r="AN30" s="213"/>
      <c r="AO30" s="213"/>
    </row>
    <row r="31" spans="1:45" s="83" customFormat="1" ht="103" customHeight="1">
      <c r="A31" s="219" t="s">
        <v>281</v>
      </c>
      <c r="B31" s="219"/>
      <c r="C31" s="219"/>
      <c r="D31" s="219"/>
      <c r="E31" s="219"/>
      <c r="F31" s="219"/>
      <c r="G31" s="219"/>
      <c r="H31" s="219"/>
      <c r="I31" s="219"/>
      <c r="J31" s="219"/>
      <c r="K31" s="219"/>
      <c r="L31" s="219"/>
      <c r="M31" s="219"/>
      <c r="N31" s="219"/>
      <c r="O31" s="219"/>
      <c r="P31" s="219"/>
      <c r="Q31" s="219"/>
      <c r="R31" s="219"/>
      <c r="S31" s="219"/>
      <c r="T31" s="219"/>
      <c r="U31" s="219"/>
      <c r="V31" s="219"/>
      <c r="W31" s="219"/>
      <c r="X31" s="219"/>
      <c r="Y31" s="219"/>
      <c r="Z31" s="219"/>
      <c r="AA31" s="219"/>
      <c r="AB31" s="219"/>
      <c r="AC31" s="219"/>
      <c r="AD31" s="219"/>
      <c r="AE31" s="219"/>
      <c r="AF31" s="219"/>
      <c r="AG31" s="219"/>
      <c r="AH31" s="219"/>
      <c r="AI31" s="219"/>
      <c r="AJ31" s="219"/>
      <c r="AK31" s="219"/>
      <c r="AL31" s="219"/>
      <c r="AM31" s="219"/>
      <c r="AN31" s="219"/>
      <c r="AO31" s="219"/>
    </row>
    <row r="32" spans="1:45" s="83" customFormat="1" ht="103" customHeight="1">
      <c r="A32" s="219" t="s">
        <v>282</v>
      </c>
      <c r="B32" s="219"/>
      <c r="C32" s="219"/>
      <c r="D32" s="219"/>
      <c r="E32" s="219"/>
      <c r="F32" s="219"/>
      <c r="G32" s="219"/>
      <c r="H32" s="219"/>
      <c r="I32" s="219"/>
      <c r="J32" s="219"/>
      <c r="K32" s="219"/>
      <c r="L32" s="219"/>
      <c r="M32" s="219"/>
      <c r="N32" s="219"/>
      <c r="O32" s="219"/>
      <c r="P32" s="219"/>
      <c r="Q32" s="219"/>
      <c r="R32" s="219"/>
      <c r="S32" s="219"/>
      <c r="T32" s="219"/>
      <c r="U32" s="219"/>
      <c r="V32" s="219"/>
      <c r="W32" s="219"/>
      <c r="X32" s="219"/>
      <c r="Y32" s="219"/>
      <c r="Z32" s="219"/>
      <c r="AA32" s="219"/>
      <c r="AB32" s="219"/>
      <c r="AC32" s="219"/>
      <c r="AD32" s="219"/>
      <c r="AE32" s="219"/>
      <c r="AF32" s="219"/>
      <c r="AG32" s="219"/>
      <c r="AH32" s="219"/>
      <c r="AI32" s="219"/>
      <c r="AJ32" s="219"/>
      <c r="AK32" s="219"/>
      <c r="AL32" s="219"/>
      <c r="AM32" s="219"/>
      <c r="AN32" s="219"/>
      <c r="AO32" s="219"/>
    </row>
    <row r="33" spans="1:41" s="83" customFormat="1" ht="103" customHeight="1">
      <c r="A33" s="213" t="s">
        <v>283</v>
      </c>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row>
    <row r="34" spans="1:41" s="83" customFormat="1" ht="103" customHeight="1">
      <c r="A34" s="213" t="s">
        <v>284</v>
      </c>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row>
    <row r="35" spans="1:41" s="83" customFormat="1" ht="103" customHeight="1">
      <c r="A35" s="213" t="s">
        <v>305</v>
      </c>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row>
    <row r="36" spans="1:41" s="83" customFormat="1" ht="103" customHeight="1">
      <c r="A36" s="213" t="s">
        <v>285</v>
      </c>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row>
    <row r="37" spans="1:41" s="83" customFormat="1" ht="103" customHeight="1">
      <c r="A37" s="219" t="s">
        <v>286</v>
      </c>
      <c r="B37" s="219"/>
      <c r="C37" s="219"/>
      <c r="D37" s="219"/>
      <c r="E37" s="219"/>
      <c r="F37" s="219"/>
      <c r="G37" s="219"/>
      <c r="H37" s="219"/>
      <c r="I37" s="219"/>
      <c r="J37" s="219"/>
      <c r="K37" s="219"/>
      <c r="L37" s="219"/>
      <c r="M37" s="219"/>
      <c r="N37" s="219"/>
      <c r="O37" s="219"/>
      <c r="P37" s="219"/>
      <c r="Q37" s="219"/>
      <c r="R37" s="219"/>
      <c r="S37" s="219"/>
      <c r="T37" s="219"/>
      <c r="U37" s="219"/>
      <c r="V37" s="219"/>
      <c r="W37" s="219"/>
      <c r="X37" s="219"/>
      <c r="Y37" s="219"/>
      <c r="Z37" s="219"/>
      <c r="AA37" s="219"/>
      <c r="AB37" s="219"/>
      <c r="AC37" s="219"/>
      <c r="AD37" s="219"/>
      <c r="AE37" s="219"/>
      <c r="AF37" s="219"/>
      <c r="AG37" s="219"/>
      <c r="AH37" s="219"/>
      <c r="AI37" s="219"/>
      <c r="AJ37" s="219"/>
      <c r="AK37" s="219"/>
      <c r="AL37" s="219"/>
      <c r="AM37" s="219"/>
      <c r="AN37" s="219"/>
      <c r="AO37" s="219"/>
    </row>
    <row r="38" spans="1:41" s="83" customFormat="1" ht="103" customHeight="1">
      <c r="A38" s="219" t="s">
        <v>306</v>
      </c>
      <c r="B38" s="219"/>
      <c r="C38" s="219"/>
      <c r="D38" s="219"/>
      <c r="E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row>
    <row r="39" spans="1:41" s="83" customFormat="1" ht="103" customHeight="1">
      <c r="A39" s="219" t="s">
        <v>287</v>
      </c>
      <c r="B39" s="219"/>
      <c r="C39" s="219"/>
      <c r="D39" s="219"/>
      <c r="E39" s="219"/>
      <c r="F39" s="219"/>
      <c r="G39" s="219"/>
      <c r="H39" s="219"/>
      <c r="I39" s="219"/>
      <c r="J39" s="219"/>
      <c r="K39" s="219"/>
      <c r="L39" s="219"/>
      <c r="M39" s="219"/>
      <c r="N39" s="219"/>
      <c r="O39" s="219"/>
      <c r="P39" s="219"/>
      <c r="Q39" s="219"/>
      <c r="R39" s="219"/>
      <c r="S39" s="219"/>
      <c r="T39" s="219"/>
      <c r="U39" s="219"/>
      <c r="V39" s="219"/>
      <c r="W39" s="219"/>
      <c r="X39" s="219"/>
      <c r="Y39" s="219"/>
      <c r="Z39" s="219"/>
      <c r="AA39" s="219"/>
      <c r="AB39" s="219"/>
      <c r="AC39" s="219"/>
      <c r="AD39" s="219"/>
      <c r="AE39" s="219"/>
      <c r="AF39" s="219"/>
      <c r="AG39" s="219"/>
      <c r="AH39" s="219"/>
      <c r="AI39" s="219"/>
      <c r="AJ39" s="219"/>
      <c r="AK39" s="219"/>
      <c r="AL39" s="219"/>
      <c r="AM39" s="219"/>
      <c r="AN39" s="219"/>
      <c r="AO39" s="219"/>
    </row>
    <row r="40" spans="1:41" s="83" customFormat="1" ht="103" customHeight="1">
      <c r="A40" s="213" t="s">
        <v>307</v>
      </c>
      <c r="B40" s="213"/>
      <c r="C40" s="213"/>
      <c r="D40" s="213"/>
      <c r="E40" s="213"/>
      <c r="F40" s="213"/>
      <c r="G40" s="213"/>
      <c r="H40" s="213"/>
      <c r="I40" s="213"/>
      <c r="J40" s="213"/>
      <c r="K40" s="213"/>
      <c r="L40" s="213"/>
      <c r="M40" s="213"/>
      <c r="N40" s="213"/>
      <c r="O40" s="213"/>
      <c r="P40" s="213"/>
      <c r="Q40" s="213"/>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row>
    <row r="41" spans="1:41" s="83" customFormat="1" ht="103" customHeight="1">
      <c r="A41" s="213" t="s">
        <v>300</v>
      </c>
      <c r="B41" s="213"/>
      <c r="C41" s="213"/>
      <c r="D41" s="213"/>
      <c r="E41" s="213"/>
      <c r="F41" s="213"/>
      <c r="G41" s="213"/>
      <c r="H41" s="213"/>
      <c r="I41" s="213"/>
      <c r="J41" s="213"/>
      <c r="K41" s="213"/>
      <c r="L41" s="213"/>
      <c r="M41" s="213"/>
      <c r="N41" s="213"/>
      <c r="O41" s="213"/>
      <c r="P41" s="213"/>
      <c r="Q41" s="213"/>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row>
    <row r="42" spans="1:41" s="83" customFormat="1" ht="103" customHeight="1">
      <c r="A42" s="213" t="s">
        <v>308</v>
      </c>
      <c r="B42" s="213"/>
      <c r="C42" s="213"/>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row>
    <row r="43" spans="1:41" s="83" customFormat="1" ht="103" customHeight="1">
      <c r="A43" s="213" t="s">
        <v>301</v>
      </c>
      <c r="B43" s="213"/>
      <c r="C43" s="213"/>
      <c r="D43" s="213"/>
      <c r="E43" s="213"/>
      <c r="F43" s="213"/>
      <c r="G43" s="213"/>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row>
    <row r="44" spans="1:41" s="83" customFormat="1" ht="103" customHeight="1">
      <c r="A44" s="219" t="s">
        <v>288</v>
      </c>
      <c r="B44" s="219"/>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row>
    <row r="45" spans="1:41" s="83" customFormat="1" ht="103" customHeight="1">
      <c r="A45" s="219" t="s">
        <v>289</v>
      </c>
      <c r="B45" s="219"/>
      <c r="C45" s="219"/>
      <c r="D45" s="219"/>
      <c r="E45" s="219"/>
      <c r="F45" s="219"/>
      <c r="G45" s="219"/>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row>
    <row r="46" spans="1:41" ht="40" customHeight="1">
      <c r="A46" s="201"/>
      <c r="B46" s="202"/>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row>
    <row r="47" spans="1:41" ht="40" customHeight="1">
      <c r="A47" s="201"/>
      <c r="B47" s="202"/>
      <c r="C47" s="202"/>
      <c r="D47" s="202"/>
      <c r="E47" s="202"/>
      <c r="F47" s="202"/>
      <c r="G47" s="202"/>
      <c r="H47" s="202"/>
      <c r="I47" s="202"/>
      <c r="J47" s="202"/>
      <c r="K47" s="202"/>
      <c r="L47" s="202"/>
      <c r="M47" s="202"/>
      <c r="N47" s="202"/>
      <c r="O47" s="202"/>
      <c r="P47" s="202"/>
      <c r="Q47" s="202"/>
      <c r="R47" s="202"/>
      <c r="S47" s="202"/>
      <c r="T47" s="202"/>
      <c r="U47" s="202"/>
      <c r="V47" s="202"/>
      <c r="W47" s="202"/>
      <c r="X47" s="202"/>
      <c r="Y47" s="202"/>
      <c r="Z47" s="202"/>
      <c r="AA47" s="202"/>
      <c r="AB47" s="202"/>
      <c r="AC47" s="202"/>
      <c r="AD47" s="202"/>
      <c r="AE47" s="202"/>
      <c r="AF47" s="202"/>
      <c r="AG47" s="202"/>
      <c r="AH47" s="202"/>
      <c r="AI47" s="202"/>
      <c r="AJ47" s="202"/>
      <c r="AK47" s="202"/>
      <c r="AL47" s="202"/>
      <c r="AM47" s="202"/>
      <c r="AN47" s="202"/>
      <c r="AO47" s="202"/>
    </row>
    <row r="48" spans="1:41" ht="40" customHeight="1">
      <c r="A48" s="201"/>
      <c r="B48" s="202"/>
      <c r="C48" s="202"/>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row>
    <row r="49" spans="1:41" ht="40" customHeight="1">
      <c r="A49" s="201"/>
      <c r="B49" s="202"/>
      <c r="C49" s="202"/>
      <c r="D49" s="202"/>
      <c r="E49" s="202"/>
      <c r="F49" s="202"/>
      <c r="G49" s="202"/>
      <c r="H49" s="202"/>
      <c r="I49" s="202"/>
      <c r="J49" s="202"/>
      <c r="K49" s="202"/>
      <c r="L49" s="202"/>
      <c r="M49" s="202"/>
      <c r="N49" s="202"/>
      <c r="O49" s="202"/>
      <c r="P49" s="202"/>
      <c r="Q49" s="202"/>
      <c r="R49" s="202"/>
      <c r="S49" s="202"/>
      <c r="T49" s="202"/>
      <c r="U49" s="202"/>
      <c r="V49" s="202"/>
      <c r="W49" s="202"/>
      <c r="X49" s="202"/>
      <c r="Y49" s="202"/>
      <c r="Z49" s="202"/>
      <c r="AA49" s="202"/>
      <c r="AB49" s="202"/>
      <c r="AC49" s="202"/>
      <c r="AD49" s="202"/>
      <c r="AE49" s="202"/>
      <c r="AF49" s="202"/>
      <c r="AG49" s="202"/>
      <c r="AH49" s="202"/>
      <c r="AI49" s="202"/>
      <c r="AJ49" s="202"/>
      <c r="AK49" s="202"/>
      <c r="AL49" s="202"/>
      <c r="AM49" s="202"/>
      <c r="AN49" s="202"/>
      <c r="AO49" s="202"/>
    </row>
    <row r="50" spans="1:41" ht="40" customHeight="1">
      <c r="A50" s="201"/>
      <c r="B50" s="202"/>
      <c r="C50" s="202"/>
      <c r="D50" s="202"/>
      <c r="E50" s="202"/>
      <c r="F50" s="202"/>
      <c r="G50" s="202"/>
      <c r="H50" s="202"/>
      <c r="I50" s="202"/>
      <c r="J50" s="202"/>
      <c r="K50" s="202"/>
      <c r="L50" s="202"/>
      <c r="M50" s="202"/>
      <c r="N50" s="202"/>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202"/>
      <c r="AO50" s="202"/>
    </row>
    <row r="51" spans="1:41" ht="40" customHeight="1">
      <c r="A51" s="201"/>
      <c r="B51" s="202"/>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2"/>
      <c r="AB51" s="202"/>
      <c r="AC51" s="202"/>
      <c r="AD51" s="202"/>
      <c r="AE51" s="202"/>
      <c r="AF51" s="202"/>
      <c r="AG51" s="202"/>
      <c r="AH51" s="202"/>
      <c r="AI51" s="202"/>
      <c r="AJ51" s="202"/>
      <c r="AK51" s="202"/>
      <c r="AL51" s="202"/>
      <c r="AM51" s="202"/>
      <c r="AN51" s="202"/>
      <c r="AO51" s="202"/>
    </row>
    <row r="52" spans="1:41" ht="40" customHeight="1">
      <c r="A52" s="201"/>
      <c r="B52" s="202"/>
      <c r="C52" s="202"/>
      <c r="D52" s="202"/>
      <c r="E52" s="202"/>
      <c r="F52" s="202"/>
      <c r="G52" s="202"/>
      <c r="H52" s="202"/>
      <c r="I52" s="202"/>
      <c r="J52" s="202"/>
      <c r="K52" s="202"/>
      <c r="L52" s="202"/>
      <c r="M52" s="202"/>
      <c r="N52" s="202"/>
      <c r="O52" s="202"/>
      <c r="P52" s="202"/>
      <c r="Q52" s="202"/>
      <c r="R52" s="202"/>
      <c r="S52" s="202"/>
      <c r="T52" s="202"/>
      <c r="U52" s="202"/>
      <c r="V52" s="202"/>
      <c r="W52" s="202"/>
      <c r="X52" s="202"/>
      <c r="Y52" s="202"/>
      <c r="Z52" s="202"/>
      <c r="AA52" s="202"/>
      <c r="AB52" s="202"/>
      <c r="AC52" s="202"/>
      <c r="AD52" s="202"/>
      <c r="AE52" s="202"/>
      <c r="AF52" s="202"/>
      <c r="AG52" s="202"/>
      <c r="AH52" s="202"/>
      <c r="AI52" s="202"/>
      <c r="AJ52" s="202"/>
      <c r="AK52" s="202"/>
      <c r="AL52" s="202"/>
      <c r="AM52" s="202"/>
      <c r="AN52" s="202"/>
      <c r="AO52" s="202"/>
    </row>
  </sheetData>
  <mergeCells count="34">
    <mergeCell ref="A42:AO42"/>
    <mergeCell ref="A44:AO44"/>
    <mergeCell ref="A45:AO45"/>
    <mergeCell ref="A43:AO43"/>
    <mergeCell ref="A37:AO37"/>
    <mergeCell ref="A38:AO38"/>
    <mergeCell ref="A39:AO39"/>
    <mergeCell ref="A40:AO40"/>
    <mergeCell ref="A41:AO41"/>
    <mergeCell ref="A32:AO32"/>
    <mergeCell ref="A33:AO33"/>
    <mergeCell ref="A34:AO34"/>
    <mergeCell ref="A35:AO35"/>
    <mergeCell ref="A36:AO36"/>
    <mergeCell ref="A27:AO27"/>
    <mergeCell ref="A28:AO28"/>
    <mergeCell ref="A29:AO29"/>
    <mergeCell ref="A30:AO30"/>
    <mergeCell ref="A31:AO31"/>
    <mergeCell ref="E19:AS19"/>
    <mergeCell ref="E4:AQ5"/>
    <mergeCell ref="A1:K2"/>
    <mergeCell ref="E7:AQ9"/>
    <mergeCell ref="E12:AQ13"/>
    <mergeCell ref="E17:AQ17"/>
    <mergeCell ref="F10:AQ10"/>
    <mergeCell ref="F14:AR15"/>
    <mergeCell ref="W1:AN3"/>
    <mergeCell ref="F21:M22"/>
    <mergeCell ref="F23:M24"/>
    <mergeCell ref="X21:AC24"/>
    <mergeCell ref="AE21:AR22"/>
    <mergeCell ref="AE23:AR24"/>
    <mergeCell ref="O21:V24"/>
  </mergeCells>
  <pageMargins left="0.7" right="0.7" top="0.75" bottom="0.75" header="0.3" footer="0.3"/>
  <pageSetup orientation="landscape" horizontalDpi="1200" verticalDpi="1200" r:id="rId1"/>
  <ignoredErrors>
    <ignoredError sqref="D4 D17:D19 D12:D13 D7:D9"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11F5A-3F41-774C-98BF-D466BD2CB8E4}">
  <sheetPr>
    <tabColor rgb="FF7030A0"/>
  </sheetPr>
  <dimension ref="B1:EE61"/>
  <sheetViews>
    <sheetView tabSelected="1" view="pageBreakPreview" topLeftCell="F12" zoomScale="70" zoomScaleNormal="100" zoomScaleSheetLayoutView="40" zoomScalePageLayoutView="80" workbookViewId="0">
      <selection activeCell="R19" sqref="R19:W22"/>
    </sheetView>
  </sheetViews>
  <sheetFormatPr defaultColWidth="10.81640625" defaultRowHeight="20"/>
  <cols>
    <col min="1" max="1" width="2.453125" style="175" customWidth="1"/>
    <col min="2" max="7" width="22.7265625" style="175" customWidth="1"/>
    <col min="8" max="9" width="2.453125" style="175" customWidth="1"/>
    <col min="10" max="15" width="22.7265625" style="175" customWidth="1"/>
    <col min="16" max="17" width="2.453125" style="175" customWidth="1"/>
    <col min="18" max="23" width="22.7265625" style="175" customWidth="1"/>
    <col min="24" max="25" width="2.7265625" style="175" customWidth="1"/>
    <col min="26" max="31" width="22.7265625" style="175" customWidth="1"/>
    <col min="32" max="32" width="2.7265625" style="175" customWidth="1"/>
    <col min="33" max="33" width="2.453125" style="175" customWidth="1"/>
    <col min="34" max="39" width="22.81640625" style="175" customWidth="1"/>
    <col min="40" max="41" width="2.453125" style="175" customWidth="1"/>
    <col min="42" max="47" width="22.81640625" style="175" customWidth="1"/>
    <col min="48" max="49" width="2.453125" style="175" customWidth="1"/>
    <col min="50" max="55" width="22.81640625" style="175" customWidth="1"/>
    <col min="56" max="57" width="2.453125" style="175" customWidth="1"/>
    <col min="58" max="63" width="22.81640625" style="175" customWidth="1"/>
    <col min="64" max="65" width="2.453125" style="175" customWidth="1"/>
    <col min="66" max="71" width="22.81640625" style="175" customWidth="1"/>
    <col min="72" max="73" width="2.453125" style="175" customWidth="1"/>
    <col min="74" max="79" width="22.81640625" style="175" customWidth="1"/>
    <col min="80" max="81" width="2.453125" style="175" customWidth="1"/>
    <col min="82" max="87" width="22.81640625" style="175" customWidth="1"/>
    <col min="88" max="88" width="2.453125" style="175" customWidth="1"/>
    <col min="89" max="89" width="2.7265625" style="175" customWidth="1"/>
    <col min="90" max="95" width="22.81640625" style="175" customWidth="1"/>
    <col min="96" max="96" width="2.453125" style="175" customWidth="1"/>
    <col min="97" max="97" width="2.7265625" style="175" customWidth="1"/>
    <col min="98" max="103" width="22.81640625" style="175" customWidth="1"/>
    <col min="104" max="104" width="2.7265625" style="175" customWidth="1"/>
    <col min="105" max="105" width="2.453125" style="175" customWidth="1"/>
    <col min="106" max="111" width="22.81640625" style="175" customWidth="1"/>
    <col min="112" max="113" width="2.453125" style="175" customWidth="1"/>
    <col min="114" max="119" width="22.81640625" style="175" customWidth="1"/>
    <col min="120" max="121" width="2.453125" style="175" customWidth="1"/>
    <col min="122" max="127" width="22.81640625" style="175" customWidth="1"/>
    <col min="128" max="129" width="2.453125" style="175" customWidth="1"/>
    <col min="130" max="135" width="22.81640625" style="175" customWidth="1"/>
    <col min="136" max="136" width="2.453125" style="175" customWidth="1"/>
    <col min="137" max="16384" width="10.81640625" style="175"/>
  </cols>
  <sheetData>
    <row r="1" spans="2:135" ht="21" customHeight="1">
      <c r="Z1" s="192" t="s">
        <v>203</v>
      </c>
      <c r="AA1" s="310" t="s">
        <v>212</v>
      </c>
      <c r="AB1" s="310"/>
      <c r="AC1" s="310"/>
      <c r="AD1" s="310"/>
      <c r="AE1" s="310"/>
      <c r="AH1" s="192" t="s">
        <v>203</v>
      </c>
      <c r="AI1" s="315" t="s">
        <v>207</v>
      </c>
      <c r="AJ1" s="315"/>
      <c r="AK1" s="315"/>
      <c r="AL1" s="315"/>
      <c r="AM1" s="315"/>
      <c r="AP1" s="192" t="s">
        <v>203</v>
      </c>
      <c r="AQ1" s="315" t="s">
        <v>206</v>
      </c>
      <c r="AR1" s="315"/>
      <c r="AS1" s="315"/>
      <c r="AT1" s="315"/>
      <c r="AU1" s="315"/>
      <c r="AX1" s="192" t="s">
        <v>203</v>
      </c>
      <c r="AY1" s="315" t="s">
        <v>205</v>
      </c>
      <c r="AZ1" s="315"/>
      <c r="BA1" s="315"/>
      <c r="BB1" s="315"/>
      <c r="BC1" s="315"/>
      <c r="BF1" s="192" t="s">
        <v>203</v>
      </c>
      <c r="BG1" s="315" t="s">
        <v>204</v>
      </c>
      <c r="BH1" s="315"/>
      <c r="BI1" s="315"/>
      <c r="BJ1" s="315"/>
      <c r="BK1" s="315"/>
      <c r="BN1" s="192" t="s">
        <v>203</v>
      </c>
      <c r="BO1" s="310" t="s">
        <v>209</v>
      </c>
      <c r="BP1" s="310"/>
      <c r="BQ1" s="310"/>
      <c r="BR1" s="310"/>
      <c r="BS1" s="310"/>
      <c r="BV1" s="192" t="s">
        <v>203</v>
      </c>
      <c r="BW1" s="310" t="s">
        <v>162</v>
      </c>
      <c r="BX1" s="310"/>
      <c r="BY1" s="310"/>
      <c r="BZ1" s="310"/>
      <c r="CA1" s="310"/>
      <c r="CD1" s="192" t="s">
        <v>203</v>
      </c>
      <c r="CE1" s="311" t="s">
        <v>155</v>
      </c>
      <c r="CF1" s="311"/>
      <c r="CG1" s="311"/>
      <c r="CH1" s="311"/>
      <c r="CI1" s="311"/>
      <c r="CL1" s="192" t="s">
        <v>203</v>
      </c>
      <c r="CM1" s="312" t="s">
        <v>208</v>
      </c>
      <c r="CN1" s="312"/>
      <c r="CO1" s="312"/>
      <c r="CP1" s="312"/>
      <c r="CQ1" s="312"/>
      <c r="CT1" s="192" t="s">
        <v>203</v>
      </c>
      <c r="CU1" s="313" t="s">
        <v>210</v>
      </c>
      <c r="CV1" s="313"/>
      <c r="CW1" s="313"/>
      <c r="CX1" s="313"/>
      <c r="CY1" s="313"/>
      <c r="DB1" s="192" t="s">
        <v>211</v>
      </c>
      <c r="DC1" s="314" t="s">
        <v>222</v>
      </c>
      <c r="DD1" s="314"/>
      <c r="DE1" s="314"/>
      <c r="DF1" s="314"/>
      <c r="DG1" s="314"/>
      <c r="DJ1" s="192" t="s">
        <v>203</v>
      </c>
      <c r="DK1" s="275" t="s">
        <v>159</v>
      </c>
      <c r="DL1" s="275"/>
      <c r="DM1" s="275"/>
      <c r="DN1" s="275"/>
      <c r="DO1" s="275"/>
      <c r="DR1" s="192" t="s">
        <v>203</v>
      </c>
      <c r="DS1" s="275" t="s">
        <v>159</v>
      </c>
      <c r="DT1" s="275"/>
      <c r="DU1" s="275"/>
      <c r="DV1" s="275"/>
      <c r="DW1" s="275"/>
      <c r="EA1" s="275" t="s">
        <v>303</v>
      </c>
      <c r="EB1" s="275"/>
      <c r="EC1" s="275"/>
      <c r="ED1" s="275"/>
      <c r="EE1" s="275"/>
    </row>
    <row r="2" spans="2:135" ht="21" customHeight="1">
      <c r="B2" s="172"/>
      <c r="C2" s="173"/>
      <c r="D2" s="173"/>
      <c r="E2" s="173"/>
      <c r="F2" s="173"/>
      <c r="G2" s="174"/>
      <c r="J2" s="177" t="s">
        <v>312</v>
      </c>
      <c r="K2" s="177"/>
      <c r="L2" s="177"/>
      <c r="M2" s="177"/>
      <c r="N2" s="177"/>
      <c r="O2" s="177"/>
      <c r="R2" s="308" t="s">
        <v>193</v>
      </c>
      <c r="S2" s="308"/>
      <c r="T2" s="308"/>
      <c r="U2" s="308"/>
      <c r="V2" s="308"/>
      <c r="W2" s="308"/>
      <c r="Z2" s="199">
        <f>1 - COUNTBLANK(Z19)</f>
        <v>0</v>
      </c>
      <c r="AA2" s="310"/>
      <c r="AB2" s="310"/>
      <c r="AC2" s="310"/>
      <c r="AD2" s="310"/>
      <c r="AE2" s="310"/>
      <c r="AH2" s="199">
        <f>COUNT(AH18,AH28,AH38,AH48)</f>
        <v>0</v>
      </c>
      <c r="AI2" s="315"/>
      <c r="AJ2" s="315"/>
      <c r="AK2" s="315"/>
      <c r="AL2" s="315"/>
      <c r="AM2" s="315"/>
      <c r="AP2" s="199">
        <f>COUNT(AP18,AP28,AP38,AP48)</f>
        <v>0</v>
      </c>
      <c r="AQ2" s="315"/>
      <c r="AR2" s="315"/>
      <c r="AS2" s="315"/>
      <c r="AT2" s="315"/>
      <c r="AU2" s="315"/>
      <c r="AX2" s="199">
        <f>COUNT(AX18,AX28,AX38,AX48)</f>
        <v>0</v>
      </c>
      <c r="AY2" s="315"/>
      <c r="AZ2" s="315"/>
      <c r="BA2" s="315"/>
      <c r="BB2" s="315"/>
      <c r="BC2" s="315"/>
      <c r="BF2" s="199">
        <f>COUNT(BF18,BF28,BF38,BF48)</f>
        <v>0</v>
      </c>
      <c r="BG2" s="315"/>
      <c r="BH2" s="315"/>
      <c r="BI2" s="315"/>
      <c r="BJ2" s="315"/>
      <c r="BK2" s="315"/>
      <c r="BN2" s="199">
        <f>COUNT(BN18,BN28,BN38)</f>
        <v>0</v>
      </c>
      <c r="BO2" s="310"/>
      <c r="BP2" s="310"/>
      <c r="BQ2" s="310"/>
      <c r="BR2" s="310"/>
      <c r="BS2" s="310"/>
      <c r="BV2" s="199">
        <f>COUNT(BV18,BV28,BV38,BV48)</f>
        <v>0</v>
      </c>
      <c r="BW2" s="310"/>
      <c r="BX2" s="310"/>
      <c r="BY2" s="310"/>
      <c r="BZ2" s="310"/>
      <c r="CA2" s="310"/>
      <c r="CD2" s="199">
        <f>COUNT(CD22,CD34,CD46,CD58)</f>
        <v>0</v>
      </c>
      <c r="CE2" s="311"/>
      <c r="CF2" s="311"/>
      <c r="CG2" s="311"/>
      <c r="CH2" s="311"/>
      <c r="CI2" s="311"/>
      <c r="CL2" s="199">
        <f>COUNT(CL22,CL34,CL46,CL58)</f>
        <v>0</v>
      </c>
      <c r="CM2" s="312"/>
      <c r="CN2" s="312"/>
      <c r="CO2" s="312"/>
      <c r="CP2" s="312"/>
      <c r="CQ2" s="312"/>
      <c r="CT2" s="199">
        <f>COUNT(CT22,CT34,CT46,CT58)</f>
        <v>0</v>
      </c>
      <c r="CU2" s="313"/>
      <c r="CV2" s="313"/>
      <c r="CW2" s="313"/>
      <c r="CX2" s="313"/>
      <c r="CY2" s="313"/>
      <c r="DB2" s="199">
        <f>COUNT(DB23:DB38)</f>
        <v>0</v>
      </c>
      <c r="DC2" s="314"/>
      <c r="DD2" s="314"/>
      <c r="DE2" s="314"/>
      <c r="DF2" s="314"/>
      <c r="DG2" s="314"/>
      <c r="DJ2" s="199">
        <f>COUNT(DJ27,DJ45,DR16,DR34)</f>
        <v>0</v>
      </c>
      <c r="DK2" s="275"/>
      <c r="DL2" s="275"/>
      <c r="DM2" s="275"/>
      <c r="DN2" s="275"/>
      <c r="DO2" s="275"/>
      <c r="DR2" s="193"/>
      <c r="DS2" s="275"/>
      <c r="DT2" s="275"/>
      <c r="DU2" s="275"/>
      <c r="DV2" s="275"/>
      <c r="DW2" s="275"/>
      <c r="EA2" s="275"/>
      <c r="EB2" s="275"/>
      <c r="EC2" s="275"/>
      <c r="ED2" s="275"/>
      <c r="EE2" s="275"/>
    </row>
    <row r="3" spans="2:135" ht="21" customHeight="1">
      <c r="B3" s="176"/>
      <c r="C3" s="177"/>
      <c r="D3" s="177"/>
      <c r="E3" s="177"/>
      <c r="F3" s="177"/>
      <c r="G3" s="178"/>
      <c r="J3" s="177"/>
      <c r="K3" s="177"/>
      <c r="L3" s="177"/>
      <c r="M3" s="177"/>
      <c r="N3" s="177"/>
      <c r="O3" s="177"/>
      <c r="R3" s="276" t="s">
        <v>194</v>
      </c>
      <c r="S3" s="276"/>
      <c r="T3" s="276"/>
      <c r="U3" s="276"/>
      <c r="V3" s="276"/>
      <c r="W3" s="276"/>
    </row>
    <row r="4" spans="2:135" ht="21" customHeight="1">
      <c r="B4" s="176"/>
      <c r="C4" s="177"/>
      <c r="D4" s="177"/>
      <c r="E4" s="177"/>
      <c r="F4" s="177"/>
      <c r="G4" s="178"/>
      <c r="J4" s="308" t="s">
        <v>186</v>
      </c>
      <c r="K4" s="308"/>
      <c r="L4" s="308"/>
      <c r="M4" s="308"/>
      <c r="N4" s="308"/>
      <c r="O4" s="308"/>
      <c r="R4" s="276"/>
      <c r="S4" s="276"/>
      <c r="T4" s="276"/>
      <c r="U4" s="276"/>
      <c r="V4" s="276"/>
      <c r="W4" s="276"/>
      <c r="Z4" s="276" t="s">
        <v>214</v>
      </c>
      <c r="AA4" s="276"/>
      <c r="AB4" s="276"/>
      <c r="AC4" s="276"/>
      <c r="AD4" s="276"/>
      <c r="AE4" s="276"/>
      <c r="AH4" s="276" t="s">
        <v>226</v>
      </c>
      <c r="AI4" s="276"/>
      <c r="AJ4" s="276"/>
      <c r="AK4" s="276"/>
      <c r="AL4" s="276"/>
      <c r="AM4" s="276"/>
      <c r="AP4" s="276" t="s">
        <v>229</v>
      </c>
      <c r="AQ4" s="276"/>
      <c r="AR4" s="276"/>
      <c r="AS4" s="276"/>
      <c r="AT4" s="276"/>
      <c r="AU4" s="276"/>
      <c r="AX4" s="276" t="s">
        <v>233</v>
      </c>
      <c r="AY4" s="276"/>
      <c r="AZ4" s="276"/>
      <c r="BA4" s="276"/>
      <c r="BB4" s="276"/>
      <c r="BC4" s="276"/>
      <c r="BF4" s="276" t="s">
        <v>234</v>
      </c>
      <c r="BG4" s="276"/>
      <c r="BH4" s="276"/>
      <c r="BI4" s="276"/>
      <c r="BJ4" s="276"/>
      <c r="BK4" s="276"/>
      <c r="BN4" s="276" t="s">
        <v>237</v>
      </c>
      <c r="BO4" s="276"/>
      <c r="BP4" s="276"/>
      <c r="BQ4" s="276"/>
      <c r="BR4" s="276"/>
      <c r="BS4" s="276"/>
      <c r="BV4" s="276" t="s">
        <v>244</v>
      </c>
      <c r="BW4" s="276"/>
      <c r="BX4" s="276"/>
      <c r="BY4" s="276"/>
      <c r="BZ4" s="276"/>
      <c r="CA4" s="276"/>
      <c r="CD4" s="276" t="s">
        <v>245</v>
      </c>
      <c r="CE4" s="276"/>
      <c r="CF4" s="276"/>
      <c r="CG4" s="276"/>
      <c r="CH4" s="276"/>
      <c r="CI4" s="276"/>
      <c r="CL4" s="276" t="s">
        <v>250</v>
      </c>
      <c r="CM4" s="276"/>
      <c r="CN4" s="276"/>
      <c r="CO4" s="276"/>
      <c r="CP4" s="276"/>
      <c r="CQ4" s="276"/>
      <c r="CT4" s="276" t="s">
        <v>259</v>
      </c>
      <c r="CU4" s="276"/>
      <c r="CV4" s="276"/>
      <c r="CW4" s="276"/>
      <c r="CX4" s="276"/>
      <c r="CY4" s="276"/>
      <c r="DB4" s="293" t="s">
        <v>260</v>
      </c>
      <c r="DC4" s="293"/>
      <c r="DD4" s="293"/>
      <c r="DE4" s="293"/>
      <c r="DF4" s="293"/>
      <c r="DG4" s="293"/>
      <c r="DJ4" s="276" t="s">
        <v>269</v>
      </c>
      <c r="DK4" s="276"/>
      <c r="DL4" s="276"/>
      <c r="DM4" s="276"/>
      <c r="DN4" s="276"/>
      <c r="DO4" s="276"/>
      <c r="DR4" s="175" t="s">
        <v>272</v>
      </c>
      <c r="DZ4" s="276" t="s">
        <v>276</v>
      </c>
      <c r="EA4" s="276"/>
      <c r="EB4" s="276"/>
      <c r="EC4" s="276"/>
      <c r="ED4" s="276"/>
      <c r="EE4" s="276"/>
    </row>
    <row r="5" spans="2:135" ht="21" customHeight="1">
      <c r="B5" s="176"/>
      <c r="C5" s="177"/>
      <c r="D5" s="177"/>
      <c r="E5" s="177"/>
      <c r="F5" s="177"/>
      <c r="G5" s="178"/>
      <c r="J5" s="300" t="s">
        <v>235</v>
      </c>
      <c r="K5" s="300"/>
      <c r="L5" s="300"/>
      <c r="M5" s="300"/>
      <c r="N5" s="300"/>
      <c r="O5" s="300"/>
      <c r="R5" s="276"/>
      <c r="S5" s="276"/>
      <c r="T5" s="276"/>
      <c r="U5" s="276"/>
      <c r="V5" s="276"/>
      <c r="W5" s="276"/>
      <c r="Z5" s="276"/>
      <c r="AA5" s="276"/>
      <c r="AB5" s="276"/>
      <c r="AC5" s="276"/>
      <c r="AD5" s="276"/>
      <c r="AE5" s="276"/>
      <c r="AH5" s="276"/>
      <c r="AI5" s="276"/>
      <c r="AJ5" s="276"/>
      <c r="AK5" s="276"/>
      <c r="AL5" s="276"/>
      <c r="AM5" s="276"/>
      <c r="AP5" s="276"/>
      <c r="AQ5" s="276"/>
      <c r="AR5" s="276"/>
      <c r="AS5" s="276"/>
      <c r="AT5" s="276"/>
      <c r="AU5" s="276"/>
      <c r="AX5" s="276"/>
      <c r="AY5" s="276"/>
      <c r="AZ5" s="276"/>
      <c r="BA5" s="276"/>
      <c r="BB5" s="276"/>
      <c r="BC5" s="276"/>
      <c r="BF5" s="276"/>
      <c r="BG5" s="276"/>
      <c r="BH5" s="276"/>
      <c r="BI5" s="276"/>
      <c r="BJ5" s="276"/>
      <c r="BK5" s="276"/>
      <c r="BN5" s="276"/>
      <c r="BO5" s="276"/>
      <c r="BP5" s="276"/>
      <c r="BQ5" s="276"/>
      <c r="BR5" s="276"/>
      <c r="BS5" s="276"/>
      <c r="BV5" s="276"/>
      <c r="BW5" s="276"/>
      <c r="BX5" s="276"/>
      <c r="BY5" s="276"/>
      <c r="BZ5" s="276"/>
      <c r="CA5" s="276"/>
      <c r="CD5" s="276"/>
      <c r="CE5" s="276"/>
      <c r="CF5" s="276"/>
      <c r="CG5" s="276"/>
      <c r="CH5" s="276"/>
      <c r="CI5" s="276"/>
      <c r="CL5" s="276"/>
      <c r="CM5" s="276"/>
      <c r="CN5" s="276"/>
      <c r="CO5" s="276"/>
      <c r="CP5" s="276"/>
      <c r="CQ5" s="276"/>
      <c r="CT5" s="276"/>
      <c r="CU5" s="276"/>
      <c r="CV5" s="276"/>
      <c r="CW5" s="276"/>
      <c r="CX5" s="276"/>
      <c r="CY5" s="276"/>
      <c r="DB5" s="293"/>
      <c r="DC5" s="293"/>
      <c r="DD5" s="293"/>
      <c r="DE5" s="293"/>
      <c r="DF5" s="293"/>
      <c r="DG5" s="293"/>
      <c r="DJ5" s="276"/>
      <c r="DK5" s="276"/>
      <c r="DL5" s="276"/>
      <c r="DM5" s="276"/>
      <c r="DN5" s="276"/>
      <c r="DO5" s="276"/>
      <c r="DR5" s="280"/>
      <c r="DS5" s="281"/>
      <c r="DT5" s="281"/>
      <c r="DU5" s="281"/>
      <c r="DV5" s="281"/>
      <c r="DW5" s="282"/>
      <c r="DZ5" s="276"/>
      <c r="EA5" s="276"/>
      <c r="EB5" s="276"/>
      <c r="EC5" s="276"/>
      <c r="ED5" s="276"/>
      <c r="EE5" s="276"/>
    </row>
    <row r="6" spans="2:135" ht="21" customHeight="1">
      <c r="B6" s="176"/>
      <c r="C6" s="177"/>
      <c r="D6" s="177"/>
      <c r="E6" s="177"/>
      <c r="F6" s="177"/>
      <c r="G6" s="178"/>
      <c r="J6" s="300"/>
      <c r="K6" s="300"/>
      <c r="L6" s="300"/>
      <c r="M6" s="300"/>
      <c r="N6" s="300"/>
      <c r="O6" s="300"/>
      <c r="R6" s="276"/>
      <c r="S6" s="276"/>
      <c r="T6" s="276"/>
      <c r="U6" s="276"/>
      <c r="V6" s="276"/>
      <c r="W6" s="276"/>
      <c r="Z6" s="276"/>
      <c r="AA6" s="276"/>
      <c r="AB6" s="276"/>
      <c r="AC6" s="276"/>
      <c r="AD6" s="276"/>
      <c r="AE6" s="276"/>
      <c r="AH6" s="276"/>
      <c r="AI6" s="276"/>
      <c r="AJ6" s="276"/>
      <c r="AK6" s="276"/>
      <c r="AL6" s="276"/>
      <c r="AM6" s="276"/>
      <c r="AP6" s="276"/>
      <c r="AQ6" s="276"/>
      <c r="AR6" s="276"/>
      <c r="AS6" s="276"/>
      <c r="AT6" s="276"/>
      <c r="AU6" s="276"/>
      <c r="AX6" s="276"/>
      <c r="AY6" s="276"/>
      <c r="AZ6" s="276"/>
      <c r="BA6" s="276"/>
      <c r="BB6" s="276"/>
      <c r="BC6" s="276"/>
      <c r="BF6" s="276"/>
      <c r="BG6" s="276"/>
      <c r="BH6" s="276"/>
      <c r="BI6" s="276"/>
      <c r="BJ6" s="276"/>
      <c r="BK6" s="276"/>
      <c r="BN6" s="276"/>
      <c r="BO6" s="276"/>
      <c r="BP6" s="276"/>
      <c r="BQ6" s="276"/>
      <c r="BR6" s="276"/>
      <c r="BS6" s="276"/>
      <c r="BV6" s="276"/>
      <c r="BW6" s="276"/>
      <c r="BX6" s="276"/>
      <c r="BY6" s="276"/>
      <c r="BZ6" s="276"/>
      <c r="CA6" s="276"/>
      <c r="CD6" s="276"/>
      <c r="CE6" s="276"/>
      <c r="CF6" s="276"/>
      <c r="CG6" s="276"/>
      <c r="CH6" s="276"/>
      <c r="CI6" s="276"/>
      <c r="CL6" s="276"/>
      <c r="CM6" s="276"/>
      <c r="CN6" s="276"/>
      <c r="CO6" s="276"/>
      <c r="CP6" s="276"/>
      <c r="CQ6" s="276"/>
      <c r="CT6" s="276"/>
      <c r="CU6" s="276"/>
      <c r="CV6" s="276"/>
      <c r="CW6" s="276"/>
      <c r="CX6" s="276"/>
      <c r="CY6" s="276"/>
      <c r="DB6" s="293"/>
      <c r="DC6" s="293"/>
      <c r="DD6" s="293"/>
      <c r="DE6" s="293"/>
      <c r="DF6" s="293"/>
      <c r="DG6" s="293"/>
      <c r="DR6" s="283"/>
      <c r="DS6" s="284"/>
      <c r="DT6" s="284"/>
      <c r="DU6" s="284"/>
      <c r="DV6" s="284"/>
      <c r="DW6" s="285"/>
      <c r="DZ6" s="276"/>
      <c r="EA6" s="276"/>
      <c r="EB6" s="276"/>
      <c r="EC6" s="276"/>
      <c r="ED6" s="276"/>
      <c r="EE6" s="276"/>
    </row>
    <row r="7" spans="2:135" ht="21" customHeight="1">
      <c r="B7" s="176"/>
      <c r="C7" s="177"/>
      <c r="D7" s="177"/>
      <c r="E7" s="177"/>
      <c r="F7" s="177"/>
      <c r="G7" s="178"/>
      <c r="J7" s="300"/>
      <c r="K7" s="300"/>
      <c r="L7" s="300"/>
      <c r="M7" s="300"/>
      <c r="N7" s="300"/>
      <c r="O7" s="300"/>
      <c r="R7" s="276"/>
      <c r="S7" s="276"/>
      <c r="T7" s="276"/>
      <c r="U7" s="276"/>
      <c r="V7" s="276"/>
      <c r="W7" s="276"/>
      <c r="Z7" s="276"/>
      <c r="AA7" s="276"/>
      <c r="AB7" s="276"/>
      <c r="AC7" s="276"/>
      <c r="AD7" s="276"/>
      <c r="AE7" s="276"/>
      <c r="AH7" s="276"/>
      <c r="AI7" s="276"/>
      <c r="AJ7" s="276"/>
      <c r="AK7" s="276"/>
      <c r="AL7" s="276"/>
      <c r="AM7" s="276"/>
      <c r="AP7" s="276"/>
      <c r="AQ7" s="276"/>
      <c r="AR7" s="276"/>
      <c r="AS7" s="276"/>
      <c r="AT7" s="276"/>
      <c r="AU7" s="276"/>
      <c r="AX7" s="276"/>
      <c r="AY7" s="276"/>
      <c r="AZ7" s="276"/>
      <c r="BA7" s="276"/>
      <c r="BB7" s="276"/>
      <c r="BC7" s="276"/>
      <c r="BF7" s="276"/>
      <c r="BG7" s="276"/>
      <c r="BH7" s="276"/>
      <c r="BI7" s="276"/>
      <c r="BJ7" s="276"/>
      <c r="BK7" s="276"/>
      <c r="BN7" s="276"/>
      <c r="BO7" s="276"/>
      <c r="BP7" s="276"/>
      <c r="BQ7" s="276"/>
      <c r="BR7" s="276"/>
      <c r="BS7" s="276"/>
      <c r="BV7" s="276"/>
      <c r="BW7" s="276"/>
      <c r="BX7" s="276"/>
      <c r="BY7" s="276"/>
      <c r="BZ7" s="276"/>
      <c r="CA7" s="276"/>
      <c r="CD7" s="276"/>
      <c r="CE7" s="276"/>
      <c r="CF7" s="276"/>
      <c r="CG7" s="276"/>
      <c r="CH7" s="276"/>
      <c r="CI7" s="276"/>
      <c r="CL7" s="276"/>
      <c r="CM7" s="276"/>
      <c r="CN7" s="276"/>
      <c r="CO7" s="276"/>
      <c r="CP7" s="276"/>
      <c r="CQ7" s="276"/>
      <c r="CT7" s="276"/>
      <c r="CU7" s="276"/>
      <c r="CV7" s="276"/>
      <c r="CW7" s="276"/>
      <c r="CX7" s="276"/>
      <c r="CY7" s="276"/>
      <c r="DB7" s="293"/>
      <c r="DC7" s="293"/>
      <c r="DD7" s="293"/>
      <c r="DE7" s="293"/>
      <c r="DF7" s="293"/>
      <c r="DG7" s="293"/>
      <c r="DJ7" s="276" t="s">
        <v>270</v>
      </c>
      <c r="DK7" s="276"/>
      <c r="DL7" s="276"/>
      <c r="DM7" s="276"/>
      <c r="DN7" s="276"/>
      <c r="DO7" s="276"/>
      <c r="DR7" s="283"/>
      <c r="DS7" s="284"/>
      <c r="DT7" s="284"/>
      <c r="DU7" s="284"/>
      <c r="DV7" s="284"/>
      <c r="DW7" s="285"/>
      <c r="DZ7" s="276"/>
      <c r="EA7" s="276"/>
      <c r="EB7" s="276"/>
      <c r="EC7" s="276"/>
      <c r="ED7" s="276"/>
      <c r="EE7" s="276"/>
    </row>
    <row r="8" spans="2:135" ht="21" customHeight="1">
      <c r="B8" s="176"/>
      <c r="C8" s="177"/>
      <c r="D8" s="177"/>
      <c r="E8" s="177"/>
      <c r="F8" s="177"/>
      <c r="G8" s="178"/>
      <c r="J8" s="300"/>
      <c r="K8" s="300"/>
      <c r="L8" s="300"/>
      <c r="M8" s="300"/>
      <c r="N8" s="300"/>
      <c r="O8" s="300"/>
      <c r="R8" s="276"/>
      <c r="S8" s="276"/>
      <c r="T8" s="276"/>
      <c r="U8" s="276"/>
      <c r="V8" s="276"/>
      <c r="W8" s="276"/>
      <c r="Z8" s="276"/>
      <c r="AA8" s="276"/>
      <c r="AB8" s="276"/>
      <c r="AC8" s="276"/>
      <c r="AD8" s="276"/>
      <c r="AE8" s="276"/>
      <c r="AH8" s="276"/>
      <c r="AI8" s="276"/>
      <c r="AJ8" s="276"/>
      <c r="AK8" s="276"/>
      <c r="AL8" s="276"/>
      <c r="AM8" s="276"/>
      <c r="AP8" s="276"/>
      <c r="AQ8" s="276"/>
      <c r="AR8" s="276"/>
      <c r="AS8" s="276"/>
      <c r="AT8" s="276"/>
      <c r="AU8" s="276"/>
      <c r="AX8" s="276"/>
      <c r="AY8" s="276"/>
      <c r="AZ8" s="276"/>
      <c r="BA8" s="276"/>
      <c r="BB8" s="276"/>
      <c r="BC8" s="276"/>
      <c r="BF8" s="276"/>
      <c r="BG8" s="276"/>
      <c r="BH8" s="276"/>
      <c r="BI8" s="276"/>
      <c r="BJ8" s="276"/>
      <c r="BK8" s="276"/>
      <c r="BN8" s="276"/>
      <c r="BO8" s="276"/>
      <c r="BP8" s="276"/>
      <c r="BQ8" s="276"/>
      <c r="BR8" s="276"/>
      <c r="BS8" s="276"/>
      <c r="BV8" s="276"/>
      <c r="BW8" s="276"/>
      <c r="BX8" s="276"/>
      <c r="BY8" s="276"/>
      <c r="BZ8" s="276"/>
      <c r="CA8" s="276"/>
      <c r="CD8" s="276"/>
      <c r="CE8" s="276"/>
      <c r="CF8" s="276"/>
      <c r="CG8" s="276"/>
      <c r="CH8" s="276"/>
      <c r="CI8" s="276"/>
      <c r="CL8" s="276"/>
      <c r="CM8" s="276"/>
      <c r="CN8" s="276"/>
      <c r="CO8" s="276"/>
      <c r="CP8" s="276"/>
      <c r="CQ8" s="276"/>
      <c r="CT8" s="276"/>
      <c r="CU8" s="276"/>
      <c r="CV8" s="276"/>
      <c r="CW8" s="276"/>
      <c r="CX8" s="276"/>
      <c r="CY8" s="276"/>
      <c r="DB8" s="293"/>
      <c r="DC8" s="293"/>
      <c r="DD8" s="293"/>
      <c r="DE8" s="293"/>
      <c r="DF8" s="293"/>
      <c r="DG8" s="293"/>
      <c r="DJ8" s="276"/>
      <c r="DK8" s="276"/>
      <c r="DL8" s="276"/>
      <c r="DM8" s="276"/>
      <c r="DN8" s="276"/>
      <c r="DO8" s="276"/>
      <c r="DR8" s="283"/>
      <c r="DS8" s="284"/>
      <c r="DT8" s="284"/>
      <c r="DU8" s="284"/>
      <c r="DV8" s="284"/>
      <c r="DW8" s="285"/>
      <c r="DZ8" s="276"/>
      <c r="EA8" s="276"/>
      <c r="EB8" s="276"/>
      <c r="EC8" s="276"/>
      <c r="ED8" s="276"/>
      <c r="EE8" s="276"/>
    </row>
    <row r="9" spans="2:135" ht="21" customHeight="1">
      <c r="B9" s="176"/>
      <c r="C9" s="177"/>
      <c r="D9" s="177"/>
      <c r="E9" s="177"/>
      <c r="F9" s="177"/>
      <c r="G9" s="178"/>
      <c r="J9" s="300"/>
      <c r="K9" s="300"/>
      <c r="L9" s="300"/>
      <c r="M9" s="300"/>
      <c r="N9" s="300"/>
      <c r="O9" s="300"/>
      <c r="R9" s="276"/>
      <c r="S9" s="276"/>
      <c r="T9" s="276"/>
      <c r="U9" s="276"/>
      <c r="V9" s="276"/>
      <c r="W9" s="276"/>
      <c r="Z9" s="276"/>
      <c r="AA9" s="276"/>
      <c r="AB9" s="276"/>
      <c r="AC9" s="276"/>
      <c r="AD9" s="276"/>
      <c r="AE9" s="276"/>
      <c r="AH9" s="175" t="str">
        <f>"Today, we have " &amp; AH2 &amp; IF(AH2&lt;&gt;1, " Motivate Awards", " Motivate Award") &amp; " to announce."</f>
        <v>Today, we have 0 Motivate Awards to announce.</v>
      </c>
      <c r="AP9" s="175" t="str">
        <f>"Today, we have " &amp; AP2 &amp; IF(AP2&lt;&gt;1, " Rising All-Star Awards", " Rising All-Star Award") &amp; " to announce."</f>
        <v>Today, we have 0 Rising All-Star Awards to announce.</v>
      </c>
      <c r="AX9" s="175" t="str">
        <f>"Today, we have " &amp; AX2 &amp; IF(AX2&lt;&gt;1, " Breakthrough Awards", " Breakthrough Award") &amp; " to announce."</f>
        <v>Today, we have 0 Breakthrough Awards to announce.</v>
      </c>
      <c r="BF9" s="175" t="str">
        <f>"Today, we have " &amp; BF2 &amp; IF(BF2&lt;&gt;1, " Engineering Excellence Awards", " Engineering Excellence Award") &amp; " to announce."</f>
        <v>Today, we have 0 Engineering Excellence Awards to announce.</v>
      </c>
      <c r="BN9" s="175" t="str">
        <f>"Today, we have " &amp; BN2 &amp; IF(BN2&lt;&gt;1, " Peer Awards", " Peer Award") &amp; " to announce."</f>
        <v>Today, we have 0 Peer Awards to announce.</v>
      </c>
      <c r="BV9" s="276"/>
      <c r="BW9" s="276"/>
      <c r="BX9" s="276"/>
      <c r="BY9" s="276"/>
      <c r="BZ9" s="276"/>
      <c r="CA9" s="276"/>
      <c r="DJ9" s="276"/>
      <c r="DK9" s="276"/>
      <c r="DL9" s="276"/>
      <c r="DM9" s="276"/>
      <c r="DN9" s="276"/>
      <c r="DO9" s="276"/>
      <c r="DR9" s="283"/>
      <c r="DS9" s="284"/>
      <c r="DT9" s="284"/>
      <c r="DU9" s="284"/>
      <c r="DV9" s="284"/>
      <c r="DW9" s="285"/>
      <c r="DZ9" s="276"/>
      <c r="EA9" s="276"/>
      <c r="EB9" s="276"/>
      <c r="EC9" s="276"/>
      <c r="ED9" s="276"/>
      <c r="EE9" s="276"/>
    </row>
    <row r="10" spans="2:135" ht="21" customHeight="1">
      <c r="B10" s="176"/>
      <c r="C10" s="177"/>
      <c r="D10" s="177"/>
      <c r="E10" s="177"/>
      <c r="F10" s="177"/>
      <c r="G10" s="178"/>
      <c r="J10" s="300"/>
      <c r="K10" s="300"/>
      <c r="L10" s="300"/>
      <c r="M10" s="300"/>
      <c r="N10" s="300"/>
      <c r="O10" s="300"/>
      <c r="R10" s="276"/>
      <c r="S10" s="276"/>
      <c r="T10" s="276"/>
      <c r="U10" s="276"/>
      <c r="V10" s="276"/>
      <c r="W10" s="276"/>
      <c r="BV10" s="276"/>
      <c r="BW10" s="276"/>
      <c r="BX10" s="276"/>
      <c r="BY10" s="276"/>
      <c r="BZ10" s="276"/>
      <c r="CA10" s="276"/>
      <c r="DB10" s="276" t="s">
        <v>267</v>
      </c>
      <c r="DC10" s="276"/>
      <c r="DD10" s="276"/>
      <c r="DE10" s="276"/>
      <c r="DF10" s="276"/>
      <c r="DG10" s="276"/>
      <c r="DJ10" s="276"/>
      <c r="DK10" s="276"/>
      <c r="DL10" s="276"/>
      <c r="DM10" s="276"/>
      <c r="DN10" s="276"/>
      <c r="DO10" s="276"/>
      <c r="DR10" s="283"/>
      <c r="DS10" s="284"/>
      <c r="DT10" s="284"/>
      <c r="DU10" s="284"/>
      <c r="DV10" s="284"/>
      <c r="DW10" s="285"/>
      <c r="DZ10" s="276"/>
      <c r="EA10" s="276"/>
      <c r="EB10" s="276"/>
      <c r="EC10" s="276"/>
      <c r="ED10" s="276"/>
      <c r="EE10" s="276"/>
    </row>
    <row r="11" spans="2:135" ht="21" customHeight="1">
      <c r="B11" s="176"/>
      <c r="C11" s="177"/>
      <c r="D11" s="177"/>
      <c r="E11" s="177"/>
      <c r="F11" s="177"/>
      <c r="G11" s="178"/>
      <c r="J11" s="300"/>
      <c r="K11" s="300"/>
      <c r="L11" s="300"/>
      <c r="M11" s="300"/>
      <c r="N11" s="300"/>
      <c r="O11" s="300"/>
      <c r="AH11" s="175" t="s">
        <v>227</v>
      </c>
      <c r="AP11" s="175" t="s">
        <v>230</v>
      </c>
      <c r="AX11" s="175" t="s">
        <v>231</v>
      </c>
      <c r="BF11" s="175" t="s">
        <v>232</v>
      </c>
      <c r="BN11" s="175" t="s">
        <v>238</v>
      </c>
      <c r="BV11" s="276"/>
      <c r="BW11" s="276"/>
      <c r="BX11" s="276"/>
      <c r="BY11" s="276"/>
      <c r="BZ11" s="276"/>
      <c r="CA11" s="276"/>
      <c r="CD11" s="175" t="str">
        <f>"Today, we have " &amp; CD2 &amp; IF(CD2&lt;&gt;1, " Robot Design Awards", " Robot Design Award") &amp; " to announce."</f>
        <v>Today, we have 0 Robot Design Awards to announce.</v>
      </c>
      <c r="CL11" s="175" t="str">
        <f>"Today, we have " &amp; CL2 &amp; IF(CL2&lt;&gt;1, " Innovation Project Awards", " Innovation Project Award") &amp; " to announce."</f>
        <v>Today, we have 0 Innovation Project Awards to announce.</v>
      </c>
      <c r="CT11" s="175" t="str">
        <f>"Today, we have " &amp; CT2 &amp; IF(CT2&lt;&gt;1, " Innovation Project Awards", " Innovation Project Award") &amp; " to announce."</f>
        <v>Today, we have 0 Innovation Project Awards to announce.</v>
      </c>
      <c r="DB11" s="276"/>
      <c r="DC11" s="276"/>
      <c r="DD11" s="276"/>
      <c r="DE11" s="276"/>
      <c r="DF11" s="276"/>
      <c r="DG11" s="276"/>
      <c r="DJ11" s="276"/>
      <c r="DK11" s="276"/>
      <c r="DL11" s="276"/>
      <c r="DM11" s="276"/>
      <c r="DN11" s="276"/>
      <c r="DO11" s="276"/>
      <c r="DR11" s="283"/>
      <c r="DS11" s="284"/>
      <c r="DT11" s="284"/>
      <c r="DU11" s="284"/>
      <c r="DV11" s="284"/>
      <c r="DW11" s="285"/>
      <c r="DZ11" s="276"/>
      <c r="EA11" s="276"/>
      <c r="EB11" s="276"/>
      <c r="EC11" s="276"/>
      <c r="ED11" s="276"/>
      <c r="EE11" s="276"/>
    </row>
    <row r="12" spans="2:135" ht="21" customHeight="1">
      <c r="B12" s="176"/>
      <c r="C12" s="177"/>
      <c r="D12" s="177"/>
      <c r="E12" s="177"/>
      <c r="F12" s="177"/>
      <c r="G12" s="178"/>
      <c r="J12" s="300"/>
      <c r="K12" s="300"/>
      <c r="L12" s="300"/>
      <c r="M12" s="300"/>
      <c r="N12" s="300"/>
      <c r="O12" s="300"/>
      <c r="R12" s="308" t="s">
        <v>195</v>
      </c>
      <c r="S12" s="308"/>
      <c r="T12" s="308"/>
      <c r="U12" s="308"/>
      <c r="V12" s="308"/>
      <c r="W12" s="308"/>
      <c r="Z12" s="318" t="s">
        <v>316</v>
      </c>
      <c r="AA12" s="318"/>
      <c r="AB12" s="318"/>
      <c r="AC12" s="318"/>
      <c r="AD12" s="318"/>
      <c r="AE12" s="318"/>
      <c r="AH12" s="294" t="s">
        <v>239</v>
      </c>
      <c r="AI12" s="294"/>
      <c r="AJ12" s="294"/>
      <c r="AK12" s="294"/>
      <c r="AL12" s="294"/>
      <c r="AM12" s="294"/>
      <c r="AP12" s="294" t="s">
        <v>239</v>
      </c>
      <c r="AQ12" s="294"/>
      <c r="AR12" s="294"/>
      <c r="AS12" s="294"/>
      <c r="AT12" s="294"/>
      <c r="AU12" s="294"/>
      <c r="AX12" s="294" t="s">
        <v>239</v>
      </c>
      <c r="AY12" s="294"/>
      <c r="AZ12" s="294"/>
      <c r="BA12" s="294"/>
      <c r="BB12" s="294"/>
      <c r="BC12" s="294"/>
      <c r="BF12" s="294" t="s">
        <v>239</v>
      </c>
      <c r="BG12" s="294"/>
      <c r="BH12" s="294"/>
      <c r="BI12" s="294"/>
      <c r="BJ12" s="294"/>
      <c r="BK12" s="294"/>
      <c r="BN12" s="294" t="s">
        <v>239</v>
      </c>
      <c r="BO12" s="294"/>
      <c r="BP12" s="294"/>
      <c r="BQ12" s="294"/>
      <c r="BR12" s="294"/>
      <c r="BS12" s="294"/>
      <c r="BV12" s="175" t="str">
        <f>"Today, we have " &amp; BV2 &amp; IF(BV2&lt;&gt;1, " Robot Performance Awards", " Robot Performance Award") &amp; " to announce."</f>
        <v>Today, we have 0 Robot Performance Awards to announce.</v>
      </c>
      <c r="BW12" s="191"/>
      <c r="BX12" s="191"/>
      <c r="BY12" s="191"/>
      <c r="BZ12" s="191"/>
      <c r="CA12" s="191"/>
      <c r="DB12" s="276"/>
      <c r="DC12" s="276"/>
      <c r="DD12" s="276"/>
      <c r="DE12" s="276"/>
      <c r="DF12" s="276"/>
      <c r="DG12" s="276"/>
      <c r="DJ12" s="191"/>
      <c r="DK12" s="191"/>
      <c r="DL12" s="191"/>
      <c r="DM12" s="191"/>
      <c r="DN12" s="191"/>
      <c r="DO12" s="191"/>
      <c r="DR12" s="283"/>
      <c r="DS12" s="284"/>
      <c r="DT12" s="284"/>
      <c r="DU12" s="284"/>
      <c r="DV12" s="284"/>
      <c r="DW12" s="285"/>
      <c r="DZ12" s="276"/>
      <c r="EA12" s="276"/>
      <c r="EB12" s="276"/>
      <c r="EC12" s="276"/>
      <c r="ED12" s="276"/>
      <c r="EE12" s="276"/>
    </row>
    <row r="13" spans="2:135" ht="21" customHeight="1">
      <c r="B13" s="176"/>
      <c r="C13" s="177"/>
      <c r="D13" s="177"/>
      <c r="E13" s="177"/>
      <c r="F13" s="177"/>
      <c r="G13" s="178"/>
      <c r="J13" s="300"/>
      <c r="K13" s="300"/>
      <c r="L13" s="300"/>
      <c r="M13" s="300"/>
      <c r="N13" s="300"/>
      <c r="O13" s="300"/>
      <c r="R13" s="300" t="s">
        <v>196</v>
      </c>
      <c r="S13" s="300"/>
      <c r="T13" s="300"/>
      <c r="U13" s="300"/>
      <c r="V13" s="300"/>
      <c r="W13" s="300"/>
      <c r="Z13" s="318"/>
      <c r="AA13" s="318"/>
      <c r="AB13" s="318"/>
      <c r="AC13" s="318"/>
      <c r="AD13" s="318"/>
      <c r="AE13" s="318"/>
      <c r="AH13" s="294"/>
      <c r="AI13" s="294"/>
      <c r="AJ13" s="294"/>
      <c r="AK13" s="294"/>
      <c r="AL13" s="294"/>
      <c r="AM13" s="294"/>
      <c r="AP13" s="294"/>
      <c r="AQ13" s="294"/>
      <c r="AR13" s="294"/>
      <c r="AS13" s="294"/>
      <c r="AT13" s="294"/>
      <c r="AU13" s="294"/>
      <c r="AX13" s="294"/>
      <c r="AY13" s="294"/>
      <c r="AZ13" s="294"/>
      <c r="BA13" s="294"/>
      <c r="BB13" s="294"/>
      <c r="BC13" s="294"/>
      <c r="BF13" s="294"/>
      <c r="BG13" s="294"/>
      <c r="BH13" s="294"/>
      <c r="BI13" s="294"/>
      <c r="BJ13" s="294"/>
      <c r="BK13" s="294"/>
      <c r="BN13" s="294"/>
      <c r="BO13" s="294"/>
      <c r="BP13" s="294"/>
      <c r="BQ13" s="294"/>
      <c r="BR13" s="294"/>
      <c r="BS13" s="294"/>
      <c r="BV13" s="191"/>
      <c r="BW13" s="191"/>
      <c r="BX13" s="191"/>
      <c r="BY13" s="191"/>
      <c r="BZ13" s="191"/>
      <c r="CA13" s="191"/>
      <c r="CD13" s="175" t="s">
        <v>249</v>
      </c>
      <c r="CL13" s="175" t="s">
        <v>251</v>
      </c>
      <c r="CT13" s="175" t="s">
        <v>258</v>
      </c>
      <c r="DB13" s="276"/>
      <c r="DC13" s="276"/>
      <c r="DD13" s="276"/>
      <c r="DE13" s="276"/>
      <c r="DF13" s="276"/>
      <c r="DG13" s="276"/>
      <c r="DJ13" s="175" t="str">
        <f>"Today, we have " &amp; DJ2 &amp; IF(DJ2&lt;&gt;1, " Champion's Awards", " Champion's Award") &amp; " to announce."</f>
        <v>Today, we have 0 Champion's Awards to announce.</v>
      </c>
      <c r="DK13" s="191"/>
      <c r="DL13" s="191"/>
      <c r="DM13" s="191"/>
      <c r="DN13" s="191"/>
      <c r="DO13" s="191"/>
      <c r="DR13" s="283"/>
      <c r="DS13" s="284"/>
      <c r="DT13" s="284"/>
      <c r="DU13" s="284"/>
      <c r="DV13" s="284"/>
      <c r="DW13" s="285"/>
      <c r="DZ13" s="276"/>
      <c r="EA13" s="276"/>
      <c r="EB13" s="276"/>
      <c r="EC13" s="276"/>
      <c r="ED13" s="276"/>
      <c r="EE13" s="276"/>
    </row>
    <row r="14" spans="2:135" ht="21" customHeight="1">
      <c r="B14" s="176"/>
      <c r="C14" s="177"/>
      <c r="D14" s="177"/>
      <c r="E14" s="177"/>
      <c r="F14" s="177"/>
      <c r="G14" s="178"/>
      <c r="J14" s="300"/>
      <c r="K14" s="300"/>
      <c r="L14" s="300"/>
      <c r="M14" s="300"/>
      <c r="N14" s="300"/>
      <c r="O14" s="300"/>
      <c r="R14" s="300"/>
      <c r="S14" s="300"/>
      <c r="T14" s="300"/>
      <c r="U14" s="300"/>
      <c r="V14" s="300"/>
      <c r="W14" s="300"/>
      <c r="Z14" s="318"/>
      <c r="AA14" s="318"/>
      <c r="AB14" s="318"/>
      <c r="AC14" s="318"/>
      <c r="AD14" s="318"/>
      <c r="AE14" s="318"/>
      <c r="AH14" s="294"/>
      <c r="AI14" s="294"/>
      <c r="AJ14" s="294"/>
      <c r="AK14" s="294"/>
      <c r="AL14" s="294"/>
      <c r="AM14" s="294"/>
      <c r="AP14" s="294"/>
      <c r="AQ14" s="294"/>
      <c r="AR14" s="294"/>
      <c r="AS14" s="294"/>
      <c r="AT14" s="294"/>
      <c r="AU14" s="294"/>
      <c r="AX14" s="294"/>
      <c r="AY14" s="294"/>
      <c r="AZ14" s="294"/>
      <c r="BA14" s="294"/>
      <c r="BB14" s="294"/>
      <c r="BC14" s="294"/>
      <c r="BF14" s="294"/>
      <c r="BG14" s="294"/>
      <c r="BH14" s="294"/>
      <c r="BI14" s="294"/>
      <c r="BJ14" s="294"/>
      <c r="BK14" s="294"/>
      <c r="BN14" s="294"/>
      <c r="BO14" s="294"/>
      <c r="BP14" s="294"/>
      <c r="BQ14" s="294"/>
      <c r="BR14" s="294"/>
      <c r="BS14" s="294"/>
      <c r="BV14" s="196" t="s">
        <v>243</v>
      </c>
      <c r="BW14" s="191"/>
      <c r="BX14" s="191"/>
      <c r="BY14" s="197" t="str">
        <f>IF(AWARD_ROBOTPERFORMANCE_4_SCORE&lt;&gt;"",AWARD_ROBOTPERFORMANCE_4_SCORE,"")</f>
        <v/>
      </c>
      <c r="BZ14" s="191"/>
      <c r="CA14" s="191"/>
      <c r="CD14" s="296" t="s">
        <v>239</v>
      </c>
      <c r="CE14" s="297"/>
      <c r="CF14" s="297"/>
      <c r="CG14" s="297"/>
      <c r="CH14" s="297"/>
      <c r="CI14" s="298"/>
      <c r="CL14" s="296" t="s">
        <v>239</v>
      </c>
      <c r="CM14" s="297"/>
      <c r="CN14" s="297"/>
      <c r="CO14" s="297"/>
      <c r="CP14" s="297"/>
      <c r="CQ14" s="298"/>
      <c r="CT14" s="296" t="s">
        <v>239</v>
      </c>
      <c r="CU14" s="297"/>
      <c r="CV14" s="297"/>
      <c r="CW14" s="297"/>
      <c r="CX14" s="297"/>
      <c r="CY14" s="298"/>
      <c r="DB14" s="276"/>
      <c r="DC14" s="276"/>
      <c r="DD14" s="276"/>
      <c r="DE14" s="276"/>
      <c r="DF14" s="276"/>
      <c r="DG14" s="276"/>
      <c r="DR14" s="286"/>
      <c r="DS14" s="287"/>
      <c r="DT14" s="287"/>
      <c r="DU14" s="287"/>
      <c r="DV14" s="287"/>
      <c r="DW14" s="288"/>
      <c r="DZ14" s="276"/>
      <c r="EA14" s="276"/>
      <c r="EB14" s="276"/>
      <c r="EC14" s="276"/>
      <c r="ED14" s="276"/>
      <c r="EE14" s="276"/>
    </row>
    <row r="15" spans="2:135" ht="21" customHeight="1">
      <c r="B15" s="176"/>
      <c r="C15" s="177"/>
      <c r="D15" s="177"/>
      <c r="E15" s="177"/>
      <c r="F15" s="177"/>
      <c r="G15" s="178"/>
      <c r="J15" s="300"/>
      <c r="K15" s="300"/>
      <c r="L15" s="300"/>
      <c r="M15" s="300"/>
      <c r="N15" s="300"/>
      <c r="O15" s="300"/>
      <c r="R15" s="300"/>
      <c r="S15" s="300"/>
      <c r="T15" s="300"/>
      <c r="U15" s="300"/>
      <c r="V15" s="300"/>
      <c r="W15" s="300"/>
      <c r="Z15" s="318"/>
      <c r="AA15" s="318"/>
      <c r="AB15" s="318"/>
      <c r="AC15" s="318"/>
      <c r="AD15" s="318"/>
      <c r="AE15" s="318"/>
      <c r="AH15" s="294"/>
      <c r="AI15" s="294"/>
      <c r="AJ15" s="294"/>
      <c r="AK15" s="294"/>
      <c r="AL15" s="294"/>
      <c r="AM15" s="294"/>
      <c r="AP15" s="294"/>
      <c r="AQ15" s="294"/>
      <c r="AR15" s="294"/>
      <c r="AS15" s="294"/>
      <c r="AT15" s="294"/>
      <c r="AU15" s="294"/>
      <c r="AX15" s="294"/>
      <c r="AY15" s="294"/>
      <c r="AZ15" s="294"/>
      <c r="BA15" s="294"/>
      <c r="BB15" s="294"/>
      <c r="BC15" s="294"/>
      <c r="BF15" s="294"/>
      <c r="BG15" s="294"/>
      <c r="BH15" s="294"/>
      <c r="BI15" s="294"/>
      <c r="BJ15" s="294"/>
      <c r="BK15" s="294"/>
      <c r="BN15" s="294"/>
      <c r="BO15" s="294"/>
      <c r="BP15" s="294"/>
      <c r="BQ15" s="294"/>
      <c r="BR15" s="294"/>
      <c r="BS15" s="294"/>
      <c r="BV15" s="191"/>
      <c r="BW15" s="191"/>
      <c r="BX15" s="191"/>
      <c r="BY15" s="191"/>
      <c r="BZ15" s="191"/>
      <c r="CA15" s="191"/>
      <c r="CD15" s="299"/>
      <c r="CE15" s="300"/>
      <c r="CF15" s="300"/>
      <c r="CG15" s="300"/>
      <c r="CH15" s="300"/>
      <c r="CI15" s="301"/>
      <c r="CL15" s="299"/>
      <c r="CM15" s="300"/>
      <c r="CN15" s="300"/>
      <c r="CO15" s="300"/>
      <c r="CP15" s="300"/>
      <c r="CQ15" s="301"/>
      <c r="CT15" s="299"/>
      <c r="CU15" s="300"/>
      <c r="CV15" s="300"/>
      <c r="CW15" s="300"/>
      <c r="CX15" s="300"/>
      <c r="CY15" s="301"/>
      <c r="DB15" s="276"/>
      <c r="DC15" s="276"/>
      <c r="DD15" s="276"/>
      <c r="DE15" s="276"/>
      <c r="DF15" s="276"/>
      <c r="DG15" s="276"/>
      <c r="DJ15" s="175" t="s">
        <v>274</v>
      </c>
      <c r="DR15" s="175" t="s">
        <v>228</v>
      </c>
      <c r="DZ15" s="276"/>
      <c r="EA15" s="276"/>
      <c r="EB15" s="276"/>
      <c r="EC15" s="276"/>
      <c r="ED15" s="276"/>
      <c r="EE15" s="276"/>
    </row>
    <row r="16" spans="2:135" ht="21" customHeight="1">
      <c r="B16" s="176"/>
      <c r="C16" s="177"/>
      <c r="D16" s="177"/>
      <c r="E16" s="177"/>
      <c r="F16" s="177"/>
      <c r="G16" s="178"/>
      <c r="J16" s="300"/>
      <c r="K16" s="300"/>
      <c r="L16" s="300"/>
      <c r="M16" s="300"/>
      <c r="N16" s="300"/>
      <c r="O16" s="300"/>
      <c r="R16" s="300"/>
      <c r="S16" s="300"/>
      <c r="T16" s="300"/>
      <c r="U16" s="300"/>
      <c r="V16" s="300"/>
      <c r="W16" s="300"/>
      <c r="Z16" s="318"/>
      <c r="AA16" s="318"/>
      <c r="AB16" s="318"/>
      <c r="AC16" s="318"/>
      <c r="AD16" s="318"/>
      <c r="AE16" s="318"/>
      <c r="CD16" s="299"/>
      <c r="CE16" s="300"/>
      <c r="CF16" s="300"/>
      <c r="CG16" s="300"/>
      <c r="CH16" s="300"/>
      <c r="CI16" s="301"/>
      <c r="CL16" s="299"/>
      <c r="CM16" s="300"/>
      <c r="CN16" s="300"/>
      <c r="CO16" s="300"/>
      <c r="CP16" s="300"/>
      <c r="CQ16" s="301"/>
      <c r="CT16" s="299"/>
      <c r="CU16" s="300"/>
      <c r="CV16" s="300"/>
      <c r="CW16" s="300"/>
      <c r="CX16" s="300"/>
      <c r="CY16" s="301"/>
      <c r="DB16" s="276"/>
      <c r="DC16" s="276"/>
      <c r="DD16" s="276"/>
      <c r="DE16" s="276"/>
      <c r="DF16" s="276"/>
      <c r="DG16" s="276"/>
      <c r="DJ16" s="280"/>
      <c r="DK16" s="281"/>
      <c r="DL16" s="281"/>
      <c r="DM16" s="281"/>
      <c r="DN16" s="281"/>
      <c r="DO16" s="282"/>
      <c r="DR16" s="277" t="str">
        <f>IF(AWARD_CHAMPIONS_2&lt;&gt;"",AWARD_CHAMPIONS_2,"")</f>
        <v/>
      </c>
      <c r="DS16" s="277" t="str">
        <f>IF(ISNA(INDEX(OfficialTeamList[Team Name],MATCH(DR16, OfficialTeamList[Team Number],0))),"---",INDEX(OfficialTeamList[Team Name],MATCH(DR16, OfficialTeamList[Team Number],0)))</f>
        <v>---</v>
      </c>
      <c r="DT16" s="277"/>
      <c r="DU16" s="277"/>
      <c r="DV16" s="277"/>
      <c r="DW16" s="277"/>
      <c r="DZ16" s="276"/>
      <c r="EA16" s="276"/>
      <c r="EB16" s="276"/>
      <c r="EC16" s="276"/>
      <c r="ED16" s="276"/>
      <c r="EE16" s="276"/>
    </row>
    <row r="17" spans="2:135" ht="21" customHeight="1">
      <c r="B17" s="176"/>
      <c r="C17" s="177"/>
      <c r="D17" s="177"/>
      <c r="E17" s="177"/>
      <c r="F17" s="177"/>
      <c r="G17" s="178"/>
      <c r="J17" s="308" t="s">
        <v>188</v>
      </c>
      <c r="K17" s="308"/>
      <c r="L17" s="308"/>
      <c r="M17" s="308"/>
      <c r="N17" s="308"/>
      <c r="O17" s="308"/>
      <c r="R17" s="188"/>
      <c r="S17" s="188"/>
      <c r="T17" s="188"/>
      <c r="U17" s="188"/>
      <c r="V17" s="188"/>
      <c r="W17" s="188"/>
      <c r="AH17" s="175" t="s">
        <v>228</v>
      </c>
      <c r="AP17" s="175" t="s">
        <v>228</v>
      </c>
      <c r="AX17" s="175" t="s">
        <v>228</v>
      </c>
      <c r="BF17" s="175" t="s">
        <v>228</v>
      </c>
      <c r="BN17" s="175" t="s">
        <v>228</v>
      </c>
      <c r="BV17" s="175" t="s">
        <v>228</v>
      </c>
      <c r="CD17" s="299"/>
      <c r="CE17" s="300"/>
      <c r="CF17" s="300"/>
      <c r="CG17" s="300"/>
      <c r="CH17" s="300"/>
      <c r="CI17" s="301"/>
      <c r="CL17" s="299"/>
      <c r="CM17" s="300"/>
      <c r="CN17" s="300"/>
      <c r="CO17" s="300"/>
      <c r="CP17" s="300"/>
      <c r="CQ17" s="301"/>
      <c r="CT17" s="299"/>
      <c r="CU17" s="300"/>
      <c r="CV17" s="300"/>
      <c r="CW17" s="300"/>
      <c r="CX17" s="300"/>
      <c r="CY17" s="301"/>
      <c r="DB17" s="276"/>
      <c r="DC17" s="276"/>
      <c r="DD17" s="276"/>
      <c r="DE17" s="276"/>
      <c r="DF17" s="276"/>
      <c r="DG17" s="276"/>
      <c r="DJ17" s="283"/>
      <c r="DK17" s="284"/>
      <c r="DL17" s="284"/>
      <c r="DM17" s="284"/>
      <c r="DN17" s="284"/>
      <c r="DO17" s="285"/>
      <c r="DR17" s="277"/>
      <c r="DS17" s="277"/>
      <c r="DT17" s="277"/>
      <c r="DU17" s="277"/>
      <c r="DV17" s="277"/>
      <c r="DW17" s="277"/>
      <c r="DZ17" s="276"/>
      <c r="EA17" s="276"/>
      <c r="EB17" s="276"/>
      <c r="EC17" s="276"/>
      <c r="ED17" s="276"/>
      <c r="EE17" s="276"/>
    </row>
    <row r="18" spans="2:135" ht="21" customHeight="1">
      <c r="B18" s="320" t="s">
        <v>174</v>
      </c>
      <c r="C18" s="321"/>
      <c r="D18" s="321"/>
      <c r="E18" s="321"/>
      <c r="F18" s="321"/>
      <c r="G18" s="322"/>
      <c r="J18" s="177" t="s">
        <v>313</v>
      </c>
      <c r="K18" s="177"/>
      <c r="L18" s="177"/>
      <c r="M18" s="177"/>
      <c r="N18" s="177"/>
      <c r="O18" s="177"/>
      <c r="R18" s="308" t="s">
        <v>197</v>
      </c>
      <c r="S18" s="308"/>
      <c r="T18" s="308"/>
      <c r="U18" s="308"/>
      <c r="V18" s="308"/>
      <c r="W18" s="308"/>
      <c r="Z18" s="175" t="s">
        <v>215</v>
      </c>
      <c r="AH18" s="309" t="str">
        <f>IF(AWARD_MOTIVATE_4&lt;&gt;"",AWARD_MOTIVATE_4,"")</f>
        <v/>
      </c>
      <c r="AI18" s="309" t="str">
        <f>IF(ISNA(INDEX(OfficialTeamList[Team Name],MATCH(AH18, OfficialTeamList[Team Number],0))),"---",INDEX(OfficialTeamList[Team Name],MATCH(AH18, OfficialTeamList[Team Number],0)))</f>
        <v>---</v>
      </c>
      <c r="AJ18" s="309"/>
      <c r="AK18" s="309"/>
      <c r="AL18" s="309"/>
      <c r="AM18" s="309"/>
      <c r="AP18" s="309" t="str">
        <f>IF(AWARD_RISING_4&lt;&gt;"",AWARD_RISING_4,"")</f>
        <v/>
      </c>
      <c r="AQ18" s="309" t="str">
        <f>IF(ISNA(INDEX(OfficialTeamList[Team Name],MATCH(AP18, OfficialTeamList[Team Number],0))),"---",INDEX(OfficialTeamList[Team Name],MATCH(AP18, OfficialTeamList[Team Number],0)))</f>
        <v>---</v>
      </c>
      <c r="AR18" s="309"/>
      <c r="AS18" s="309"/>
      <c r="AT18" s="309"/>
      <c r="AU18" s="309"/>
      <c r="AX18" s="309" t="str">
        <f>IF(AWARD_BREAKTHROUGH_4&lt;&gt;"",AWARD_BREAKTHROUGH_4,"")</f>
        <v/>
      </c>
      <c r="AY18" s="309" t="str">
        <f>IF(ISNA(INDEX(OfficialTeamList[Team Name],MATCH(AX18, OfficialTeamList[Team Number],0))),"---",INDEX(OfficialTeamList[Team Name],MATCH(AX18, OfficialTeamList[Team Number],0)))</f>
        <v>---</v>
      </c>
      <c r="AZ18" s="309"/>
      <c r="BA18" s="309"/>
      <c r="BB18" s="309"/>
      <c r="BC18" s="309"/>
      <c r="BF18" s="309" t="str">
        <f>IF(AWARD_ENGINEERING_4&lt;&gt;"",AWARD_ENGINEERING_4,"")</f>
        <v/>
      </c>
      <c r="BG18" s="309" t="str">
        <f>IF(ISNA(INDEX(OfficialTeamList[Team Name],MATCH(BF18, OfficialTeamList[Team Number],0))),"---",INDEX(OfficialTeamList[Team Name],MATCH(BF18, OfficialTeamList[Team Number],0)))</f>
        <v>---</v>
      </c>
      <c r="BH18" s="309"/>
      <c r="BI18" s="309"/>
      <c r="BJ18" s="309"/>
      <c r="BK18" s="309"/>
      <c r="BN18" s="307" t="str">
        <f>IF(AWARD_PEER_3&lt;&gt;"",AWARD_PEER_3,"")</f>
        <v/>
      </c>
      <c r="BO18" s="307" t="str">
        <f>IF(ISNA(INDEX(OfficialTeamList[Team Name],MATCH(BN18, OfficialTeamList[Team Number],0))),"---",INDEX(OfficialTeamList[Team Name],MATCH(BN18, OfficialTeamList[Team Number],0)))</f>
        <v>---</v>
      </c>
      <c r="BP18" s="307"/>
      <c r="BQ18" s="307"/>
      <c r="BR18" s="307"/>
      <c r="BS18" s="307"/>
      <c r="BV18" s="307" t="str">
        <f>IF(AWARD_ROBOTPERFORMANCE_4&lt;&gt;"",AWARD_ROBOTPERFORMANCE_4,"")</f>
        <v/>
      </c>
      <c r="BW18" s="307" t="str">
        <f>IF(ISNA(INDEX(OfficialTeamList[Team Name],MATCH(BV18, OfficialTeamList[Team Number],0))),"---",INDEX(OfficialTeamList[Team Name],MATCH(BV18, OfficialTeamList[Team Number],0)))</f>
        <v>---</v>
      </c>
      <c r="BX18" s="307"/>
      <c r="BY18" s="307"/>
      <c r="BZ18" s="307"/>
      <c r="CA18" s="307"/>
      <c r="CD18" s="299"/>
      <c r="CE18" s="300"/>
      <c r="CF18" s="300"/>
      <c r="CG18" s="300"/>
      <c r="CH18" s="300"/>
      <c r="CI18" s="301"/>
      <c r="CL18" s="299"/>
      <c r="CM18" s="300"/>
      <c r="CN18" s="300"/>
      <c r="CO18" s="300"/>
      <c r="CP18" s="300"/>
      <c r="CQ18" s="301"/>
      <c r="CT18" s="299"/>
      <c r="CU18" s="300"/>
      <c r="CV18" s="300"/>
      <c r="CW18" s="300"/>
      <c r="CX18" s="300"/>
      <c r="CY18" s="301"/>
      <c r="DB18" s="276"/>
      <c r="DC18" s="276"/>
      <c r="DD18" s="276"/>
      <c r="DE18" s="276"/>
      <c r="DF18" s="276"/>
      <c r="DG18" s="276"/>
      <c r="DJ18" s="283"/>
      <c r="DK18" s="284"/>
      <c r="DL18" s="284"/>
      <c r="DM18" s="284"/>
      <c r="DN18" s="284"/>
      <c r="DO18" s="285"/>
      <c r="DR18" s="175" t="s">
        <v>271</v>
      </c>
      <c r="DT18" s="278" t="str">
        <f>IF(AWARD_CHAMPIONS_2_ADV_TO&lt;&gt;"",AWARD_CHAMPIONS_2_ADV_TO,"")</f>
        <v/>
      </c>
      <c r="DU18" s="278"/>
      <c r="DV18" s="278"/>
      <c r="DW18" s="278"/>
      <c r="DZ18" s="276"/>
      <c r="EA18" s="276"/>
      <c r="EB18" s="276"/>
      <c r="EC18" s="276"/>
      <c r="ED18" s="276"/>
      <c r="EE18" s="276"/>
    </row>
    <row r="19" spans="2:135" ht="21" customHeight="1">
      <c r="B19" s="320"/>
      <c r="C19" s="321"/>
      <c r="D19" s="321"/>
      <c r="E19" s="321"/>
      <c r="F19" s="321"/>
      <c r="G19" s="322"/>
      <c r="J19" s="189" t="s">
        <v>182</v>
      </c>
      <c r="K19" s="177" t="s">
        <v>181</v>
      </c>
      <c r="L19" s="177"/>
      <c r="M19" s="177"/>
      <c r="N19" s="177"/>
      <c r="O19" s="177"/>
      <c r="R19" s="300" t="s">
        <v>199</v>
      </c>
      <c r="S19" s="300"/>
      <c r="T19" s="300"/>
      <c r="U19" s="300"/>
      <c r="V19" s="300"/>
      <c r="W19" s="300"/>
      <c r="Z19" s="307" t="str">
        <f>IF(AWARD_VOLUNTEER_NAME&lt;&gt;"",AWARD_VOLUNTEER_NAME,"")</f>
        <v/>
      </c>
      <c r="AA19" s="307"/>
      <c r="AB19" s="307"/>
      <c r="AC19" s="307"/>
      <c r="AD19" s="307"/>
      <c r="AE19" s="307"/>
      <c r="AH19" s="309"/>
      <c r="AI19" s="309"/>
      <c r="AJ19" s="309"/>
      <c r="AK19" s="309"/>
      <c r="AL19" s="309"/>
      <c r="AM19" s="309"/>
      <c r="AP19" s="309"/>
      <c r="AQ19" s="309"/>
      <c r="AR19" s="309"/>
      <c r="AS19" s="309"/>
      <c r="AT19" s="309"/>
      <c r="AU19" s="309"/>
      <c r="AX19" s="309"/>
      <c r="AY19" s="309"/>
      <c r="AZ19" s="309"/>
      <c r="BA19" s="309"/>
      <c r="BB19" s="309"/>
      <c r="BC19" s="309"/>
      <c r="BF19" s="309"/>
      <c r="BG19" s="309"/>
      <c r="BH19" s="309"/>
      <c r="BI19" s="309"/>
      <c r="BJ19" s="309"/>
      <c r="BK19" s="309"/>
      <c r="BN19" s="307"/>
      <c r="BO19" s="307"/>
      <c r="BP19" s="307"/>
      <c r="BQ19" s="307"/>
      <c r="BR19" s="307"/>
      <c r="BS19" s="307"/>
      <c r="BV19" s="307"/>
      <c r="BW19" s="307"/>
      <c r="BX19" s="307"/>
      <c r="BY19" s="307"/>
      <c r="BZ19" s="307"/>
      <c r="CA19" s="307"/>
      <c r="CD19" s="299"/>
      <c r="CE19" s="300"/>
      <c r="CF19" s="300"/>
      <c r="CG19" s="300"/>
      <c r="CH19" s="300"/>
      <c r="CI19" s="301"/>
      <c r="CL19" s="299"/>
      <c r="CM19" s="300"/>
      <c r="CN19" s="300"/>
      <c r="CO19" s="300"/>
      <c r="CP19" s="300"/>
      <c r="CQ19" s="301"/>
      <c r="CT19" s="299"/>
      <c r="CU19" s="300"/>
      <c r="CV19" s="300"/>
      <c r="CW19" s="300"/>
      <c r="CX19" s="300"/>
      <c r="CY19" s="301"/>
      <c r="DB19" s="276"/>
      <c r="DC19" s="276"/>
      <c r="DD19" s="276"/>
      <c r="DE19" s="276"/>
      <c r="DF19" s="276"/>
      <c r="DG19" s="276"/>
      <c r="DJ19" s="283"/>
      <c r="DK19" s="284"/>
      <c r="DL19" s="284"/>
      <c r="DM19" s="284"/>
      <c r="DN19" s="284"/>
      <c r="DO19" s="285"/>
      <c r="DZ19" s="276"/>
      <c r="EA19" s="276"/>
      <c r="EB19" s="276"/>
      <c r="EC19" s="276"/>
      <c r="ED19" s="276"/>
      <c r="EE19" s="276"/>
    </row>
    <row r="20" spans="2:135" ht="21" customHeight="1">
      <c r="B20" s="320"/>
      <c r="C20" s="321"/>
      <c r="D20" s="321"/>
      <c r="E20" s="321"/>
      <c r="F20" s="321"/>
      <c r="G20" s="322"/>
      <c r="J20" s="189" t="s">
        <v>182</v>
      </c>
      <c r="K20" s="177" t="s">
        <v>178</v>
      </c>
      <c r="L20" s="177"/>
      <c r="M20" s="177"/>
      <c r="N20" s="177"/>
      <c r="O20" s="177"/>
      <c r="R20" s="300"/>
      <c r="S20" s="300"/>
      <c r="T20" s="300"/>
      <c r="U20" s="300"/>
      <c r="V20" s="300"/>
      <c r="W20" s="300"/>
      <c r="Z20" s="307"/>
      <c r="AA20" s="307"/>
      <c r="AB20" s="307"/>
      <c r="AC20" s="307"/>
      <c r="AD20" s="307"/>
      <c r="AE20" s="307"/>
      <c r="CD20" s="302"/>
      <c r="CE20" s="303"/>
      <c r="CF20" s="303"/>
      <c r="CG20" s="303"/>
      <c r="CH20" s="303"/>
      <c r="CI20" s="304"/>
      <c r="CL20" s="302"/>
      <c r="CM20" s="303"/>
      <c r="CN20" s="303"/>
      <c r="CO20" s="303"/>
      <c r="CP20" s="303"/>
      <c r="CQ20" s="304"/>
      <c r="CT20" s="302"/>
      <c r="CU20" s="303"/>
      <c r="CV20" s="303"/>
      <c r="CW20" s="303"/>
      <c r="CX20" s="303"/>
      <c r="CY20" s="304"/>
      <c r="DB20" s="276"/>
      <c r="DC20" s="276"/>
      <c r="DD20" s="276"/>
      <c r="DE20" s="276"/>
      <c r="DF20" s="276"/>
      <c r="DG20" s="276"/>
      <c r="DJ20" s="283"/>
      <c r="DK20" s="284"/>
      <c r="DL20" s="284"/>
      <c r="DM20" s="284"/>
      <c r="DN20" s="284"/>
      <c r="DO20" s="285"/>
      <c r="DZ20" s="276"/>
      <c r="EA20" s="276"/>
      <c r="EB20" s="276"/>
      <c r="EC20" s="276"/>
      <c r="ED20" s="276"/>
      <c r="EE20" s="276"/>
    </row>
    <row r="21" spans="2:135" ht="21" customHeight="1">
      <c r="B21" s="320"/>
      <c r="C21" s="321"/>
      <c r="D21" s="321"/>
      <c r="E21" s="321"/>
      <c r="F21" s="321"/>
      <c r="G21" s="322"/>
      <c r="J21" s="189" t="s">
        <v>182</v>
      </c>
      <c r="K21" s="177" t="s">
        <v>202</v>
      </c>
      <c r="L21" s="177"/>
      <c r="M21" s="177"/>
      <c r="N21" s="177"/>
      <c r="O21" s="177"/>
      <c r="R21" s="300"/>
      <c r="S21" s="300"/>
      <c r="T21" s="300"/>
      <c r="U21" s="300"/>
      <c r="V21" s="300"/>
      <c r="W21" s="300"/>
      <c r="AH21" s="175" t="s">
        <v>227</v>
      </c>
      <c r="AP21" s="175" t="s">
        <v>230</v>
      </c>
      <c r="AX21" s="175" t="s">
        <v>231</v>
      </c>
      <c r="BF21" s="175" t="s">
        <v>232</v>
      </c>
      <c r="BN21" s="175" t="s">
        <v>238</v>
      </c>
      <c r="CD21" s="175" t="s">
        <v>228</v>
      </c>
      <c r="CL21" s="175" t="s">
        <v>228</v>
      </c>
      <c r="CT21" s="175" t="s">
        <v>228</v>
      </c>
      <c r="DB21" s="276"/>
      <c r="DC21" s="276"/>
      <c r="DD21" s="276"/>
      <c r="DE21" s="276"/>
      <c r="DF21" s="276"/>
      <c r="DG21" s="276"/>
      <c r="DJ21" s="283"/>
      <c r="DK21" s="284"/>
      <c r="DL21" s="284"/>
      <c r="DM21" s="284"/>
      <c r="DN21" s="284"/>
      <c r="DO21" s="285"/>
      <c r="DZ21" s="276"/>
      <c r="EA21" s="276"/>
      <c r="EB21" s="276"/>
      <c r="EC21" s="276"/>
      <c r="ED21" s="276"/>
      <c r="EE21" s="276"/>
    </row>
    <row r="22" spans="2:135" ht="21" customHeight="1">
      <c r="B22" s="323" t="s">
        <v>175</v>
      </c>
      <c r="C22" s="324"/>
      <c r="D22" s="324"/>
      <c r="E22" s="324"/>
      <c r="F22" s="324"/>
      <c r="G22" s="325"/>
      <c r="J22" s="177" t="s">
        <v>179</v>
      </c>
      <c r="K22" s="177"/>
      <c r="L22" s="177"/>
      <c r="M22" s="177"/>
      <c r="N22" s="177"/>
      <c r="O22" s="177"/>
      <c r="R22" s="300"/>
      <c r="S22" s="300"/>
      <c r="T22" s="300"/>
      <c r="U22" s="300"/>
      <c r="V22" s="300"/>
      <c r="W22" s="300"/>
      <c r="AH22" s="294" t="s">
        <v>239</v>
      </c>
      <c r="AI22" s="294"/>
      <c r="AJ22" s="294"/>
      <c r="AK22" s="294"/>
      <c r="AL22" s="294"/>
      <c r="AM22" s="294"/>
      <c r="AP22" s="294" t="s">
        <v>239</v>
      </c>
      <c r="AQ22" s="294"/>
      <c r="AR22" s="294"/>
      <c r="AS22" s="294"/>
      <c r="AT22" s="294"/>
      <c r="AU22" s="294"/>
      <c r="AX22" s="294" t="s">
        <v>239</v>
      </c>
      <c r="AY22" s="294"/>
      <c r="AZ22" s="294"/>
      <c r="BA22" s="294"/>
      <c r="BB22" s="294"/>
      <c r="BC22" s="294"/>
      <c r="BF22" s="294" t="s">
        <v>239</v>
      </c>
      <c r="BG22" s="294"/>
      <c r="BH22" s="294"/>
      <c r="BI22" s="294"/>
      <c r="BJ22" s="294"/>
      <c r="BK22" s="294"/>
      <c r="BN22" s="294" t="s">
        <v>239</v>
      </c>
      <c r="BO22" s="294"/>
      <c r="BP22" s="294"/>
      <c r="BQ22" s="294"/>
      <c r="BR22" s="294"/>
      <c r="BS22" s="294"/>
      <c r="CD22" s="306" t="str">
        <f>IF(AWARD_ROBOTDESIGN_4&lt;&gt;"",AWARD_ROBOTDESIGN_4,"")</f>
        <v/>
      </c>
      <c r="CE22" s="306" t="str">
        <f>IF(ISNA(INDEX(OfficialTeamList[Team Name],MATCH(CD22, OfficialTeamList[Team Number],0))),"---",INDEX(OfficialTeamList[Team Name],MATCH(CD22, OfficialTeamList[Team Number],0)))</f>
        <v>---</v>
      </c>
      <c r="CF22" s="306"/>
      <c r="CG22" s="306"/>
      <c r="CH22" s="306"/>
      <c r="CI22" s="306"/>
      <c r="CL22" s="295" t="str">
        <f>IF(AWARD_INNOVATIONPROJECT_4&lt;&gt;"",AWARD_INNOVATIONPROJECT_4,"")</f>
        <v/>
      </c>
      <c r="CM22" s="295" t="str">
        <f>IF(ISNA(INDEX(OfficialTeamList[Team Name],MATCH(CL22, OfficialTeamList[Team Number],0))),"---",INDEX(OfficialTeamList[Team Name],MATCH(CL22, OfficialTeamList[Team Number],0)))</f>
        <v>---</v>
      </c>
      <c r="CN22" s="295"/>
      <c r="CO22" s="295"/>
      <c r="CP22" s="295"/>
      <c r="CQ22" s="295"/>
      <c r="CT22" s="305" t="str">
        <f>IF(AWARD_COREVALUES_4&lt;&gt;"",AWARD_COREVALUES_4,"")</f>
        <v/>
      </c>
      <c r="CU22" s="305" t="str">
        <f>IF(ISNA(INDEX(OfficialTeamList[Team Name],MATCH(CT22, OfficialTeamList[Team Number],0))),"---",INDEX(OfficialTeamList[Team Name],MATCH(CT22, OfficialTeamList[Team Number],0)))</f>
        <v>---</v>
      </c>
      <c r="CV22" s="305"/>
      <c r="CW22" s="305"/>
      <c r="CX22" s="305"/>
      <c r="CY22" s="305"/>
      <c r="DB22" s="175" t="s">
        <v>261</v>
      </c>
      <c r="DC22" s="175" t="s">
        <v>262</v>
      </c>
      <c r="DF22" s="175" t="s">
        <v>263</v>
      </c>
      <c r="DJ22" s="283"/>
      <c r="DK22" s="284"/>
      <c r="DL22" s="284"/>
      <c r="DM22" s="284"/>
      <c r="DN22" s="284"/>
      <c r="DO22" s="285"/>
      <c r="DR22" s="175" t="s">
        <v>275</v>
      </c>
      <c r="DZ22" s="276"/>
      <c r="EA22" s="276"/>
      <c r="EB22" s="276"/>
      <c r="EC22" s="276"/>
      <c r="ED22" s="276"/>
      <c r="EE22" s="276"/>
    </row>
    <row r="23" spans="2:135" ht="21" customHeight="1">
      <c r="B23" s="323"/>
      <c r="C23" s="324"/>
      <c r="D23" s="324"/>
      <c r="E23" s="324"/>
      <c r="F23" s="324"/>
      <c r="G23" s="325"/>
      <c r="J23" s="177"/>
      <c r="K23" s="177"/>
      <c r="L23" s="177"/>
      <c r="M23" s="177"/>
      <c r="N23" s="177"/>
      <c r="O23" s="177"/>
      <c r="AH23" s="294"/>
      <c r="AI23" s="294"/>
      <c r="AJ23" s="294"/>
      <c r="AK23" s="294"/>
      <c r="AL23" s="294"/>
      <c r="AM23" s="294"/>
      <c r="AP23" s="294"/>
      <c r="AQ23" s="294"/>
      <c r="AR23" s="294"/>
      <c r="AS23" s="294"/>
      <c r="AT23" s="294"/>
      <c r="AU23" s="294"/>
      <c r="AX23" s="294"/>
      <c r="AY23" s="294"/>
      <c r="AZ23" s="294"/>
      <c r="BA23" s="294"/>
      <c r="BB23" s="294"/>
      <c r="BC23" s="294"/>
      <c r="BF23" s="294"/>
      <c r="BG23" s="294"/>
      <c r="BH23" s="294"/>
      <c r="BI23" s="294"/>
      <c r="BJ23" s="294"/>
      <c r="BK23" s="294"/>
      <c r="BN23" s="294"/>
      <c r="BO23" s="294"/>
      <c r="BP23" s="294"/>
      <c r="BQ23" s="294"/>
      <c r="BR23" s="294"/>
      <c r="BS23" s="294"/>
      <c r="BV23" s="191"/>
      <c r="BW23" s="191"/>
      <c r="BX23" s="191"/>
      <c r="BY23" s="191"/>
      <c r="BZ23" s="191"/>
      <c r="CA23" s="191"/>
      <c r="CD23" s="306"/>
      <c r="CE23" s="306"/>
      <c r="CF23" s="306"/>
      <c r="CG23" s="306"/>
      <c r="CH23" s="306"/>
      <c r="CI23" s="306"/>
      <c r="CL23" s="295"/>
      <c r="CM23" s="295"/>
      <c r="CN23" s="295"/>
      <c r="CO23" s="295"/>
      <c r="CP23" s="295"/>
      <c r="CQ23" s="295"/>
      <c r="CT23" s="305"/>
      <c r="CU23" s="305"/>
      <c r="CV23" s="305"/>
      <c r="CW23" s="305"/>
      <c r="CX23" s="305"/>
      <c r="CY23" s="305"/>
      <c r="DB23" s="198" t="str">
        <f>IF('Script Prep'!Q25&lt;&gt;"",'Script Prep'!Q25,"")</f>
        <v/>
      </c>
      <c r="DC23" s="291" t="str">
        <f>IF(ISNA(INDEX(OfficialTeamList[Team Name],MATCH(DB23, OfficialTeamList[Team Number],0))),"---",INDEX(OfficialTeamList[Team Name],MATCH(DB23, OfficialTeamList[Team Number],0)))</f>
        <v>---</v>
      </c>
      <c r="DD23" s="292"/>
      <c r="DE23" s="292"/>
      <c r="DF23" s="289" t="str">
        <f>IF('Script Prep'!V25&lt;&gt;"",'Script Prep'!V25,"")</f>
        <v>somewhere</v>
      </c>
      <c r="DG23" s="290"/>
      <c r="DJ23" s="283"/>
      <c r="DK23" s="284"/>
      <c r="DL23" s="284"/>
      <c r="DM23" s="284"/>
      <c r="DN23" s="284"/>
      <c r="DO23" s="285"/>
      <c r="DR23" s="280"/>
      <c r="DS23" s="281"/>
      <c r="DT23" s="281"/>
      <c r="DU23" s="281"/>
      <c r="DV23" s="281"/>
      <c r="DW23" s="282"/>
      <c r="DZ23" s="276"/>
      <c r="EA23" s="276"/>
      <c r="EB23" s="276"/>
      <c r="EC23" s="276"/>
      <c r="ED23" s="276"/>
      <c r="EE23" s="276"/>
    </row>
    <row r="24" spans="2:135" ht="21" customHeight="1">
      <c r="B24" s="323"/>
      <c r="C24" s="324"/>
      <c r="D24" s="324"/>
      <c r="E24" s="324"/>
      <c r="F24" s="324"/>
      <c r="G24" s="325"/>
      <c r="J24" s="177"/>
      <c r="K24" s="177"/>
      <c r="L24" s="177"/>
      <c r="M24" s="177"/>
      <c r="N24" s="177"/>
      <c r="O24" s="177"/>
      <c r="AH24" s="294"/>
      <c r="AI24" s="294"/>
      <c r="AJ24" s="294"/>
      <c r="AK24" s="294"/>
      <c r="AL24" s="294"/>
      <c r="AM24" s="294"/>
      <c r="AP24" s="294"/>
      <c r="AQ24" s="294"/>
      <c r="AR24" s="294"/>
      <c r="AS24" s="294"/>
      <c r="AT24" s="294"/>
      <c r="AU24" s="294"/>
      <c r="AX24" s="294"/>
      <c r="AY24" s="294"/>
      <c r="AZ24" s="294"/>
      <c r="BA24" s="294"/>
      <c r="BB24" s="294"/>
      <c r="BC24" s="294"/>
      <c r="BF24" s="294"/>
      <c r="BG24" s="294"/>
      <c r="BH24" s="294"/>
      <c r="BI24" s="294"/>
      <c r="BJ24" s="294"/>
      <c r="BK24" s="294"/>
      <c r="BN24" s="294"/>
      <c r="BO24" s="294"/>
      <c r="BP24" s="294"/>
      <c r="BQ24" s="294"/>
      <c r="BR24" s="294"/>
      <c r="BS24" s="294"/>
      <c r="BV24" s="196" t="s">
        <v>242</v>
      </c>
      <c r="BW24" s="191"/>
      <c r="BX24" s="191"/>
      <c r="BY24" s="197" t="str">
        <f>IF(AWARD_ROBOTPERFORMANCE_3_SCORE&lt;&gt;"",AWARD_ROBOTPERFORMANCE_3_SCORE,"")</f>
        <v/>
      </c>
      <c r="BZ24" s="191"/>
      <c r="CA24" s="191"/>
      <c r="DB24" s="198" t="str">
        <f>IF('Script Prep'!Q26&lt;&gt;"",'Script Prep'!Q26,"")</f>
        <v/>
      </c>
      <c r="DC24" s="291" t="str">
        <f>IF(ISNA(INDEX(OfficialTeamList[Team Name],MATCH(DB24, OfficialTeamList[Team Number],0))),"---",INDEX(OfficialTeamList[Team Name],MATCH(DB24, OfficialTeamList[Team Number],0)))</f>
        <v>---</v>
      </c>
      <c r="DD24" s="292"/>
      <c r="DE24" s="292"/>
      <c r="DF24" s="289" t="str">
        <f>IF('Script Prep'!V26&lt;&gt;"",'Script Prep'!V26,"")</f>
        <v/>
      </c>
      <c r="DG24" s="290"/>
      <c r="DJ24" s="283"/>
      <c r="DK24" s="284"/>
      <c r="DL24" s="284"/>
      <c r="DM24" s="284"/>
      <c r="DN24" s="284"/>
      <c r="DO24" s="285"/>
      <c r="DR24" s="283"/>
      <c r="DS24" s="284"/>
      <c r="DT24" s="284"/>
      <c r="DU24" s="284"/>
      <c r="DV24" s="284"/>
      <c r="DW24" s="285"/>
      <c r="DZ24" s="276"/>
      <c r="EA24" s="276"/>
      <c r="EB24" s="276"/>
      <c r="EC24" s="276"/>
      <c r="ED24" s="276"/>
      <c r="EE24" s="276"/>
    </row>
    <row r="25" spans="2:135" ht="21" customHeight="1">
      <c r="B25" s="323"/>
      <c r="C25" s="324"/>
      <c r="D25" s="324"/>
      <c r="E25" s="324"/>
      <c r="F25" s="324"/>
      <c r="G25" s="325"/>
      <c r="J25" s="329" t="s">
        <v>187</v>
      </c>
      <c r="K25" s="329"/>
      <c r="L25" s="329"/>
      <c r="M25" s="329"/>
      <c r="N25" s="329"/>
      <c r="O25" s="329"/>
      <c r="R25" s="308" t="s">
        <v>201</v>
      </c>
      <c r="S25" s="308"/>
      <c r="T25" s="308"/>
      <c r="U25" s="308"/>
      <c r="V25" s="308"/>
      <c r="W25" s="308"/>
      <c r="AH25" s="294"/>
      <c r="AI25" s="294"/>
      <c r="AJ25" s="294"/>
      <c r="AK25" s="294"/>
      <c r="AL25" s="294"/>
      <c r="AM25" s="294"/>
      <c r="AP25" s="294"/>
      <c r="AQ25" s="294"/>
      <c r="AR25" s="294"/>
      <c r="AS25" s="294"/>
      <c r="AT25" s="294"/>
      <c r="AU25" s="294"/>
      <c r="AX25" s="294"/>
      <c r="AY25" s="294"/>
      <c r="AZ25" s="294"/>
      <c r="BA25" s="294"/>
      <c r="BB25" s="294"/>
      <c r="BC25" s="294"/>
      <c r="BF25" s="294"/>
      <c r="BG25" s="294"/>
      <c r="BH25" s="294"/>
      <c r="BI25" s="294"/>
      <c r="BJ25" s="294"/>
      <c r="BK25" s="294"/>
      <c r="BN25" s="294"/>
      <c r="BO25" s="294"/>
      <c r="BP25" s="294"/>
      <c r="BQ25" s="294"/>
      <c r="BR25" s="294"/>
      <c r="BS25" s="294"/>
      <c r="BV25" s="191"/>
      <c r="BW25" s="191"/>
      <c r="BX25" s="191"/>
      <c r="BY25" s="191"/>
      <c r="BZ25" s="191"/>
      <c r="CA25" s="191"/>
      <c r="CD25" s="175" t="s">
        <v>248</v>
      </c>
      <c r="CE25" s="191"/>
      <c r="CF25" s="191"/>
      <c r="CG25" s="191"/>
      <c r="CH25" s="191"/>
      <c r="CI25" s="191"/>
      <c r="CL25" s="175" t="s">
        <v>252</v>
      </c>
      <c r="CM25" s="191"/>
      <c r="CN25" s="191"/>
      <c r="CO25" s="191"/>
      <c r="CP25" s="191"/>
      <c r="CQ25" s="191"/>
      <c r="CT25" s="175" t="s">
        <v>257</v>
      </c>
      <c r="CU25" s="191"/>
      <c r="CV25" s="191"/>
      <c r="CW25" s="191"/>
      <c r="CX25" s="191"/>
      <c r="CY25" s="191"/>
      <c r="DB25" s="198" t="str">
        <f>IF('Script Prep'!Q27&lt;&gt;"",'Script Prep'!Q27,"")</f>
        <v/>
      </c>
      <c r="DC25" s="291" t="str">
        <f>IF(ISNA(INDEX(OfficialTeamList[Team Name],MATCH(DB25, OfficialTeamList[Team Number],0))),"---",INDEX(OfficialTeamList[Team Name],MATCH(DB25, OfficialTeamList[Team Number],0)))</f>
        <v>---</v>
      </c>
      <c r="DD25" s="292"/>
      <c r="DE25" s="292"/>
      <c r="DF25" s="289" t="str">
        <f>IF('Script Prep'!V27&lt;&gt;"",'Script Prep'!V27,"")</f>
        <v/>
      </c>
      <c r="DG25" s="290"/>
      <c r="DJ25" s="286"/>
      <c r="DK25" s="287"/>
      <c r="DL25" s="287"/>
      <c r="DM25" s="287"/>
      <c r="DN25" s="287"/>
      <c r="DO25" s="288"/>
      <c r="DR25" s="283"/>
      <c r="DS25" s="284"/>
      <c r="DT25" s="284"/>
      <c r="DU25" s="284"/>
      <c r="DV25" s="284"/>
      <c r="DW25" s="285"/>
      <c r="DZ25" s="276"/>
      <c r="EA25" s="276"/>
      <c r="EB25" s="276"/>
      <c r="EC25" s="276"/>
      <c r="ED25" s="276"/>
      <c r="EE25" s="276"/>
    </row>
    <row r="26" spans="2:135" ht="21" customHeight="1">
      <c r="B26" s="182"/>
      <c r="C26" s="183"/>
      <c r="D26" s="183"/>
      <c r="E26" s="183"/>
      <c r="F26" s="183"/>
      <c r="G26" s="184"/>
      <c r="J26" s="300" t="s">
        <v>317</v>
      </c>
      <c r="K26" s="300"/>
      <c r="L26" s="300"/>
      <c r="M26" s="300"/>
      <c r="N26" s="300"/>
      <c r="O26" s="300"/>
      <c r="R26" s="276" t="s">
        <v>314</v>
      </c>
      <c r="S26" s="276"/>
      <c r="T26" s="276"/>
      <c r="U26" s="276"/>
      <c r="V26" s="276"/>
      <c r="W26" s="276"/>
      <c r="BV26" s="191"/>
      <c r="BW26" s="191"/>
      <c r="BX26" s="191"/>
      <c r="BY26" s="191"/>
      <c r="BZ26" s="191"/>
      <c r="CA26" s="191"/>
      <c r="CD26" s="296" t="s">
        <v>239</v>
      </c>
      <c r="CE26" s="297"/>
      <c r="CF26" s="297"/>
      <c r="CG26" s="297"/>
      <c r="CH26" s="297"/>
      <c r="CI26" s="298"/>
      <c r="CL26" s="296" t="s">
        <v>239</v>
      </c>
      <c r="CM26" s="297"/>
      <c r="CN26" s="297"/>
      <c r="CO26" s="297"/>
      <c r="CP26" s="297"/>
      <c r="CQ26" s="298"/>
      <c r="CT26" s="296" t="s">
        <v>239</v>
      </c>
      <c r="CU26" s="297"/>
      <c r="CV26" s="297"/>
      <c r="CW26" s="297"/>
      <c r="CX26" s="297"/>
      <c r="CY26" s="298"/>
      <c r="DB26" s="198" t="str">
        <f>IF('Script Prep'!Q28&lt;&gt;"",'Script Prep'!Q28,"")</f>
        <v/>
      </c>
      <c r="DC26" s="291" t="str">
        <f>IF(ISNA(INDEX(OfficialTeamList[Team Name],MATCH(DB26, OfficialTeamList[Team Number],0))),"---",INDEX(OfficialTeamList[Team Name],MATCH(DB26, OfficialTeamList[Team Number],0)))</f>
        <v>---</v>
      </c>
      <c r="DD26" s="292"/>
      <c r="DE26" s="292"/>
      <c r="DF26" s="289" t="str">
        <f>IF('Script Prep'!V28&lt;&gt;"",'Script Prep'!V28,"")</f>
        <v>somewhere else</v>
      </c>
      <c r="DG26" s="290"/>
      <c r="DJ26" s="175" t="s">
        <v>228</v>
      </c>
      <c r="DR26" s="283"/>
      <c r="DS26" s="284"/>
      <c r="DT26" s="284"/>
      <c r="DU26" s="284"/>
      <c r="DV26" s="284"/>
      <c r="DW26" s="285"/>
      <c r="DZ26" s="276"/>
      <c r="EA26" s="276"/>
      <c r="EB26" s="276"/>
      <c r="EC26" s="276"/>
      <c r="ED26" s="276"/>
      <c r="EE26" s="276"/>
    </row>
    <row r="27" spans="2:135" ht="21" customHeight="1">
      <c r="B27" s="182"/>
      <c r="C27" s="183"/>
      <c r="D27" s="183"/>
      <c r="E27" s="183"/>
      <c r="F27" s="183"/>
      <c r="G27" s="184"/>
      <c r="J27" s="300"/>
      <c r="K27" s="300"/>
      <c r="L27" s="300"/>
      <c r="M27" s="300"/>
      <c r="N27" s="300"/>
      <c r="O27" s="300"/>
      <c r="R27" s="276"/>
      <c r="S27" s="276"/>
      <c r="T27" s="276"/>
      <c r="U27" s="276"/>
      <c r="V27" s="276"/>
      <c r="W27" s="276"/>
      <c r="AH27" s="175" t="s">
        <v>228</v>
      </c>
      <c r="AP27" s="175" t="s">
        <v>228</v>
      </c>
      <c r="AX27" s="175" t="s">
        <v>228</v>
      </c>
      <c r="BF27" s="175" t="s">
        <v>228</v>
      </c>
      <c r="BN27" s="175" t="s">
        <v>228</v>
      </c>
      <c r="BV27" s="175" t="s">
        <v>228</v>
      </c>
      <c r="CD27" s="299"/>
      <c r="CE27" s="300"/>
      <c r="CF27" s="300"/>
      <c r="CG27" s="300"/>
      <c r="CH27" s="300"/>
      <c r="CI27" s="301"/>
      <c r="CL27" s="299"/>
      <c r="CM27" s="300"/>
      <c r="CN27" s="300"/>
      <c r="CO27" s="300"/>
      <c r="CP27" s="300"/>
      <c r="CQ27" s="301"/>
      <c r="CT27" s="299"/>
      <c r="CU27" s="300"/>
      <c r="CV27" s="300"/>
      <c r="CW27" s="300"/>
      <c r="CX27" s="300"/>
      <c r="CY27" s="301"/>
      <c r="DB27" s="198" t="str">
        <f>IF('Script Prep'!Q29&lt;&gt;"",'Script Prep'!Q29,"")</f>
        <v/>
      </c>
      <c r="DC27" s="291" t="str">
        <f>IF(ISNA(INDEX(OfficialTeamList[Team Name],MATCH(DB27, OfficialTeamList[Team Number],0))),"---",INDEX(OfficialTeamList[Team Name],MATCH(DB27, OfficialTeamList[Team Number],0)))</f>
        <v>---</v>
      </c>
      <c r="DD27" s="292"/>
      <c r="DE27" s="292"/>
      <c r="DF27" s="289" t="str">
        <f>IF('Script Prep'!V29&lt;&gt;"",'Script Prep'!V29,"")</f>
        <v/>
      </c>
      <c r="DG27" s="290"/>
      <c r="DJ27" s="277" t="str">
        <f>IF(AWARD_CHAMPIONS_4&lt;&gt;"",AWARD_CHAMPIONS_4,"")</f>
        <v/>
      </c>
      <c r="DK27" s="277" t="str">
        <f>IF(ISNA(INDEX(OfficialTeamList[Team Name],MATCH(DJ27, OfficialTeamList[Team Number],0))),"---",INDEX(OfficialTeamList[Team Name],MATCH(DJ27, OfficialTeamList[Team Number],0)))</f>
        <v>---</v>
      </c>
      <c r="DL27" s="277"/>
      <c r="DM27" s="277"/>
      <c r="DN27" s="277"/>
      <c r="DO27" s="277"/>
      <c r="DR27" s="283"/>
      <c r="DS27" s="284"/>
      <c r="DT27" s="284"/>
      <c r="DU27" s="284"/>
      <c r="DV27" s="284"/>
      <c r="DW27" s="285"/>
      <c r="DZ27" s="276"/>
      <c r="EA27" s="276"/>
      <c r="EB27" s="276"/>
      <c r="EC27" s="276"/>
      <c r="ED27" s="276"/>
      <c r="EE27" s="276"/>
    </row>
    <row r="28" spans="2:135" ht="21" customHeight="1">
      <c r="B28" s="182"/>
      <c r="C28" s="183"/>
      <c r="D28" s="183"/>
      <c r="E28" s="183"/>
      <c r="F28" s="183"/>
      <c r="G28" s="184"/>
      <c r="J28" s="189" t="s">
        <v>182</v>
      </c>
      <c r="K28" s="177" t="s">
        <v>180</v>
      </c>
      <c r="L28" s="177"/>
      <c r="M28" s="177"/>
      <c r="N28" s="177"/>
      <c r="O28" s="177"/>
      <c r="R28" s="276"/>
      <c r="S28" s="276"/>
      <c r="T28" s="276"/>
      <c r="U28" s="276"/>
      <c r="V28" s="276"/>
      <c r="W28" s="276"/>
      <c r="AH28" s="309" t="str">
        <f>IF(AWARD_MOTIVATE_3&lt;&gt;"",AWARD_MOTIVATE_3,"")</f>
        <v/>
      </c>
      <c r="AI28" s="309" t="str">
        <f>IF(ISNA(INDEX(OfficialTeamList[Team Name],MATCH(AH28, OfficialTeamList[Team Number],0))),"---",INDEX(OfficialTeamList[Team Name],MATCH(AH28, OfficialTeamList[Team Number],0)))</f>
        <v>---</v>
      </c>
      <c r="AJ28" s="309"/>
      <c r="AK28" s="309"/>
      <c r="AL28" s="309"/>
      <c r="AM28" s="309"/>
      <c r="AP28" s="309" t="str">
        <f>IF(AWARD_RISING_3&lt;&gt;"",AWARD_RISING_3,"")</f>
        <v/>
      </c>
      <c r="AQ28" s="309" t="str">
        <f>IF(ISNA(INDEX(OfficialTeamList[Team Name],MATCH(AP28, OfficialTeamList[Team Number],0))),"---",INDEX(OfficialTeamList[Team Name],MATCH(AP28, OfficialTeamList[Team Number],0)))</f>
        <v>---</v>
      </c>
      <c r="AR28" s="309"/>
      <c r="AS28" s="309"/>
      <c r="AT28" s="309"/>
      <c r="AU28" s="309"/>
      <c r="AX28" s="309" t="str">
        <f>IF(AWARD_BREAKTHROUGH_3&lt;&gt;"",AWARD_BREAKTHROUGH_3,"")</f>
        <v/>
      </c>
      <c r="AY28" s="309" t="str">
        <f>IF(ISNA(INDEX(OfficialTeamList[Team Name],MATCH(AX28, OfficialTeamList[Team Number],0))),"---",INDEX(OfficialTeamList[Team Name],MATCH(AX28, OfficialTeamList[Team Number],0)))</f>
        <v>---</v>
      </c>
      <c r="AZ28" s="309"/>
      <c r="BA28" s="309"/>
      <c r="BB28" s="309"/>
      <c r="BC28" s="309"/>
      <c r="BF28" s="309" t="str">
        <f>IF(AWARD_ENGINEERING_3&lt;&gt;"",AWARD_ENGINEERING_3,"")</f>
        <v/>
      </c>
      <c r="BG28" s="309" t="str">
        <f>IF(ISNA(INDEX(OfficialTeamList[Team Name],MATCH(BF28, OfficialTeamList[Team Number],0))),"---",INDEX(OfficialTeamList[Team Name],MATCH(BF28, OfficialTeamList[Team Number],0)))</f>
        <v>---</v>
      </c>
      <c r="BH28" s="309"/>
      <c r="BI28" s="309"/>
      <c r="BJ28" s="309"/>
      <c r="BK28" s="309"/>
      <c r="BN28" s="307" t="str">
        <f>IF(AWARD_PEER_2&lt;&gt;"",AWARD_PEER_2,"")</f>
        <v/>
      </c>
      <c r="BO28" s="307" t="str">
        <f>IF(ISNA(INDEX(OfficialTeamList[Team Name],MATCH(BN28, OfficialTeamList[Team Number],0))),"---",INDEX(OfficialTeamList[Team Name],MATCH(BN28, OfficialTeamList[Team Number],0)))</f>
        <v>---</v>
      </c>
      <c r="BP28" s="307"/>
      <c r="BQ28" s="307"/>
      <c r="BR28" s="307"/>
      <c r="BS28" s="307"/>
      <c r="BV28" s="307" t="str">
        <f>IF(AWARD_ROBOTPERFORMANCE_3&lt;&gt;"",AWARD_ROBOTPERFORMANCE_3,"")</f>
        <v/>
      </c>
      <c r="BW28" s="307" t="str">
        <f>IF(ISNA(INDEX(OfficialTeamList[Team Name],MATCH(BV28, OfficialTeamList[Team Number],0))),"---",INDEX(OfficialTeamList[Team Name],MATCH(BV28, OfficialTeamList[Team Number],0)))</f>
        <v>---</v>
      </c>
      <c r="BX28" s="307"/>
      <c r="BY28" s="307"/>
      <c r="BZ28" s="307"/>
      <c r="CA28" s="307"/>
      <c r="CD28" s="299"/>
      <c r="CE28" s="300"/>
      <c r="CF28" s="300"/>
      <c r="CG28" s="300"/>
      <c r="CH28" s="300"/>
      <c r="CI28" s="301"/>
      <c r="CL28" s="299"/>
      <c r="CM28" s="300"/>
      <c r="CN28" s="300"/>
      <c r="CO28" s="300"/>
      <c r="CP28" s="300"/>
      <c r="CQ28" s="301"/>
      <c r="CT28" s="299"/>
      <c r="CU28" s="300"/>
      <c r="CV28" s="300"/>
      <c r="CW28" s="300"/>
      <c r="CX28" s="300"/>
      <c r="CY28" s="301"/>
      <c r="DB28" s="198" t="str">
        <f>IF('Script Prep'!Q30&lt;&gt;"",'Script Prep'!Q30,"")</f>
        <v/>
      </c>
      <c r="DC28" s="291" t="str">
        <f>IF(ISNA(INDEX(OfficialTeamList[Team Name],MATCH(DB28, OfficialTeamList[Team Number],0))),"---",INDEX(OfficialTeamList[Team Name],MATCH(DB28, OfficialTeamList[Team Number],0)))</f>
        <v>---</v>
      </c>
      <c r="DD28" s="292"/>
      <c r="DE28" s="292"/>
      <c r="DF28" s="289" t="str">
        <f>IF('Script Prep'!V30&lt;&gt;"",'Script Prep'!V30,"")</f>
        <v/>
      </c>
      <c r="DG28" s="290"/>
      <c r="DJ28" s="277"/>
      <c r="DK28" s="277"/>
      <c r="DL28" s="277"/>
      <c r="DM28" s="277"/>
      <c r="DN28" s="277"/>
      <c r="DO28" s="277"/>
      <c r="DR28" s="283"/>
      <c r="DS28" s="284"/>
      <c r="DT28" s="284"/>
      <c r="DU28" s="284"/>
      <c r="DV28" s="284"/>
      <c r="DW28" s="285"/>
      <c r="DZ28" s="276"/>
      <c r="EA28" s="276"/>
      <c r="EB28" s="276"/>
      <c r="EC28" s="276"/>
      <c r="ED28" s="276"/>
      <c r="EE28" s="276"/>
    </row>
    <row r="29" spans="2:135" ht="21" customHeight="1">
      <c r="B29" s="182"/>
      <c r="C29" s="183"/>
      <c r="D29" s="183"/>
      <c r="E29" s="183"/>
      <c r="F29" s="183"/>
      <c r="G29" s="184"/>
      <c r="J29" s="189"/>
      <c r="K29" s="177"/>
      <c r="L29" s="177"/>
      <c r="M29" s="177"/>
      <c r="N29" s="177"/>
      <c r="O29" s="177"/>
      <c r="R29" s="276"/>
      <c r="S29" s="276"/>
      <c r="T29" s="276"/>
      <c r="U29" s="276"/>
      <c r="V29" s="276"/>
      <c r="W29" s="276"/>
      <c r="Z29" s="192" t="s">
        <v>203</v>
      </c>
      <c r="AA29" s="310" t="s">
        <v>216</v>
      </c>
      <c r="AB29" s="310"/>
      <c r="AC29" s="310"/>
      <c r="AD29" s="310"/>
      <c r="AE29" s="310"/>
      <c r="AH29" s="309"/>
      <c r="AI29" s="309"/>
      <c r="AJ29" s="309"/>
      <c r="AK29" s="309"/>
      <c r="AL29" s="309"/>
      <c r="AM29" s="309"/>
      <c r="AP29" s="309"/>
      <c r="AQ29" s="309"/>
      <c r="AR29" s="309"/>
      <c r="AS29" s="309"/>
      <c r="AT29" s="309"/>
      <c r="AU29" s="309"/>
      <c r="AX29" s="309"/>
      <c r="AY29" s="309"/>
      <c r="AZ29" s="309"/>
      <c r="BA29" s="309"/>
      <c r="BB29" s="309"/>
      <c r="BC29" s="309"/>
      <c r="BF29" s="309"/>
      <c r="BG29" s="309"/>
      <c r="BH29" s="309"/>
      <c r="BI29" s="309"/>
      <c r="BJ29" s="309"/>
      <c r="BK29" s="309"/>
      <c r="BN29" s="307"/>
      <c r="BO29" s="307"/>
      <c r="BP29" s="307"/>
      <c r="BQ29" s="307"/>
      <c r="BR29" s="307"/>
      <c r="BS29" s="307"/>
      <c r="BV29" s="307"/>
      <c r="BW29" s="307"/>
      <c r="BX29" s="307"/>
      <c r="BY29" s="307"/>
      <c r="BZ29" s="307"/>
      <c r="CA29" s="307"/>
      <c r="CD29" s="299"/>
      <c r="CE29" s="300"/>
      <c r="CF29" s="300"/>
      <c r="CG29" s="300"/>
      <c r="CH29" s="300"/>
      <c r="CI29" s="301"/>
      <c r="CL29" s="299"/>
      <c r="CM29" s="300"/>
      <c r="CN29" s="300"/>
      <c r="CO29" s="300"/>
      <c r="CP29" s="300"/>
      <c r="CQ29" s="301"/>
      <c r="CT29" s="299"/>
      <c r="CU29" s="300"/>
      <c r="CV29" s="300"/>
      <c r="CW29" s="300"/>
      <c r="CX29" s="300"/>
      <c r="CY29" s="301"/>
      <c r="DB29" s="198" t="str">
        <f>IF('Script Prep'!Q31&lt;&gt;"",'Script Prep'!Q31,"")</f>
        <v/>
      </c>
      <c r="DC29" s="291" t="str">
        <f>IF(ISNA(INDEX(OfficialTeamList[Team Name],MATCH(DB29, OfficialTeamList[Team Number],0))),"---",INDEX(OfficialTeamList[Team Name],MATCH(DB29, OfficialTeamList[Team Number],0)))</f>
        <v>---</v>
      </c>
      <c r="DD29" s="292"/>
      <c r="DE29" s="292"/>
      <c r="DF29" s="289" t="str">
        <f>IF('Script Prep'!V31&lt;&gt;"",'Script Prep'!V31,"")</f>
        <v/>
      </c>
      <c r="DG29" s="290"/>
      <c r="DJ29" s="175" t="s">
        <v>271</v>
      </c>
      <c r="DL29" s="278" t="str">
        <f>IF(AWARD_CHAMPIONS_4_ADV_TO&lt;&gt;"",AWARD_CHAMPIONS_4_ADV_TO,"")</f>
        <v/>
      </c>
      <c r="DM29" s="278"/>
      <c r="DN29" s="278"/>
      <c r="DO29" s="278"/>
      <c r="DR29" s="283"/>
      <c r="DS29" s="284"/>
      <c r="DT29" s="284"/>
      <c r="DU29" s="284"/>
      <c r="DV29" s="284"/>
      <c r="DW29" s="285"/>
      <c r="DZ29" s="276"/>
      <c r="EA29" s="276"/>
      <c r="EB29" s="276"/>
      <c r="EC29" s="276"/>
      <c r="ED29" s="276"/>
      <c r="EE29" s="276"/>
    </row>
    <row r="30" spans="2:135" ht="21" customHeight="1">
      <c r="B30" s="185"/>
      <c r="C30" s="186"/>
      <c r="D30" s="186"/>
      <c r="E30" s="186"/>
      <c r="F30" s="186"/>
      <c r="G30" s="187"/>
      <c r="J30" s="177" t="s">
        <v>179</v>
      </c>
      <c r="K30" s="177"/>
      <c r="L30" s="177"/>
      <c r="M30" s="177"/>
      <c r="N30" s="177"/>
      <c r="O30" s="177"/>
      <c r="R30" s="276"/>
      <c r="S30" s="276"/>
      <c r="T30" s="276"/>
      <c r="U30" s="276"/>
      <c r="V30" s="276"/>
      <c r="W30" s="276"/>
      <c r="Z30" s="199">
        <f>1 - COUNTBLANK(Z47)</f>
        <v>0</v>
      </c>
      <c r="AA30" s="310"/>
      <c r="AB30" s="310"/>
      <c r="AC30" s="310"/>
      <c r="AD30" s="310"/>
      <c r="AE30" s="310"/>
      <c r="CD30" s="299"/>
      <c r="CE30" s="300"/>
      <c r="CF30" s="300"/>
      <c r="CG30" s="300"/>
      <c r="CH30" s="300"/>
      <c r="CI30" s="301"/>
      <c r="CL30" s="299"/>
      <c r="CM30" s="300"/>
      <c r="CN30" s="300"/>
      <c r="CO30" s="300"/>
      <c r="CP30" s="300"/>
      <c r="CQ30" s="301"/>
      <c r="CT30" s="299"/>
      <c r="CU30" s="300"/>
      <c r="CV30" s="300"/>
      <c r="CW30" s="300"/>
      <c r="CX30" s="300"/>
      <c r="CY30" s="301"/>
      <c r="DB30" s="198" t="str">
        <f>IF('Script Prep'!Q32&lt;&gt;"",'Script Prep'!Q32,"")</f>
        <v/>
      </c>
      <c r="DC30" s="291" t="str">
        <f>IF(ISNA(INDEX(OfficialTeamList[Team Name],MATCH(DB30, OfficialTeamList[Team Number],0))),"---",INDEX(OfficialTeamList[Team Name],MATCH(DB30, OfficialTeamList[Team Number],0)))</f>
        <v>---</v>
      </c>
      <c r="DD30" s="292"/>
      <c r="DE30" s="292"/>
      <c r="DF30" s="289" t="str">
        <f>IF('Script Prep'!V32&lt;&gt;"",'Script Prep'!V32,"")</f>
        <v/>
      </c>
      <c r="DG30" s="290"/>
      <c r="DR30" s="283"/>
      <c r="DS30" s="284"/>
      <c r="DT30" s="284"/>
      <c r="DU30" s="284"/>
      <c r="DV30" s="284"/>
      <c r="DW30" s="285"/>
      <c r="DZ30" s="276"/>
      <c r="EA30" s="276"/>
      <c r="EB30" s="276"/>
      <c r="EC30" s="276"/>
      <c r="ED30" s="276"/>
      <c r="EE30" s="276"/>
    </row>
    <row r="31" spans="2:135" ht="21" customHeight="1">
      <c r="B31" s="185"/>
      <c r="C31" s="186"/>
      <c r="D31" s="186"/>
      <c r="E31" s="186"/>
      <c r="F31" s="186"/>
      <c r="G31" s="187"/>
      <c r="J31" s="189"/>
      <c r="K31" s="177"/>
      <c r="L31" s="177"/>
      <c r="M31" s="177"/>
      <c r="N31" s="177"/>
      <c r="O31" s="177"/>
      <c r="R31" s="276"/>
      <c r="S31" s="276"/>
      <c r="T31" s="276"/>
      <c r="U31" s="276"/>
      <c r="V31" s="276"/>
      <c r="W31" s="276"/>
      <c r="AH31" s="175" t="s">
        <v>227</v>
      </c>
      <c r="AP31" s="175" t="s">
        <v>230</v>
      </c>
      <c r="AX31" s="175" t="s">
        <v>231</v>
      </c>
      <c r="BF31" s="175" t="s">
        <v>232</v>
      </c>
      <c r="BN31" s="175" t="s">
        <v>238</v>
      </c>
      <c r="CD31" s="299"/>
      <c r="CE31" s="300"/>
      <c r="CF31" s="300"/>
      <c r="CG31" s="300"/>
      <c r="CH31" s="300"/>
      <c r="CI31" s="301"/>
      <c r="CL31" s="299"/>
      <c r="CM31" s="300"/>
      <c r="CN31" s="300"/>
      <c r="CO31" s="300"/>
      <c r="CP31" s="300"/>
      <c r="CQ31" s="301"/>
      <c r="CT31" s="299"/>
      <c r="CU31" s="300"/>
      <c r="CV31" s="300"/>
      <c r="CW31" s="300"/>
      <c r="CX31" s="300"/>
      <c r="CY31" s="301"/>
      <c r="DB31" s="198" t="str">
        <f>IF('Script Prep'!Q33&lt;&gt;"",'Script Prep'!Q33,"")</f>
        <v/>
      </c>
      <c r="DC31" s="291" t="str">
        <f>IF(ISNA(INDEX(OfficialTeamList[Team Name],MATCH(DB31, OfficialTeamList[Team Number],0))),"---",INDEX(OfficialTeamList[Team Name],MATCH(DB31, OfficialTeamList[Team Number],0)))</f>
        <v>---</v>
      </c>
      <c r="DD31" s="292"/>
      <c r="DE31" s="292"/>
      <c r="DF31" s="289" t="str">
        <f>IF('Script Prep'!V33&lt;&gt;"",'Script Prep'!V33,"")</f>
        <v/>
      </c>
      <c r="DG31" s="290"/>
      <c r="DR31" s="283"/>
      <c r="DS31" s="284"/>
      <c r="DT31" s="284"/>
      <c r="DU31" s="284"/>
      <c r="DV31" s="284"/>
      <c r="DW31" s="285"/>
      <c r="DZ31" s="276"/>
      <c r="EA31" s="276"/>
      <c r="EB31" s="276"/>
      <c r="EC31" s="276"/>
      <c r="ED31" s="276"/>
      <c r="EE31" s="276"/>
    </row>
    <row r="32" spans="2:135" ht="21" customHeight="1">
      <c r="B32" s="185"/>
      <c r="C32" s="186"/>
      <c r="D32" s="186"/>
      <c r="E32" s="186"/>
      <c r="F32" s="186"/>
      <c r="G32" s="187"/>
      <c r="J32" s="189"/>
      <c r="K32" s="177"/>
      <c r="L32" s="177"/>
      <c r="M32" s="177"/>
      <c r="N32" s="177"/>
      <c r="O32" s="177"/>
      <c r="R32" s="276"/>
      <c r="S32" s="276"/>
      <c r="T32" s="276"/>
      <c r="U32" s="276"/>
      <c r="V32" s="276"/>
      <c r="W32" s="276"/>
      <c r="Z32" s="276" t="s">
        <v>224</v>
      </c>
      <c r="AA32" s="276"/>
      <c r="AB32" s="276"/>
      <c r="AC32" s="276"/>
      <c r="AD32" s="276"/>
      <c r="AE32" s="276"/>
      <c r="AH32" s="294" t="s">
        <v>239</v>
      </c>
      <c r="AI32" s="294"/>
      <c r="AJ32" s="294"/>
      <c r="AK32" s="294"/>
      <c r="AL32" s="294"/>
      <c r="AM32" s="294"/>
      <c r="AP32" s="294" t="s">
        <v>239</v>
      </c>
      <c r="AQ32" s="294"/>
      <c r="AR32" s="294"/>
      <c r="AS32" s="294"/>
      <c r="AT32" s="294"/>
      <c r="AU32" s="294"/>
      <c r="AX32" s="294" t="s">
        <v>239</v>
      </c>
      <c r="AY32" s="294"/>
      <c r="AZ32" s="294"/>
      <c r="BA32" s="294"/>
      <c r="BB32" s="294"/>
      <c r="BC32" s="294"/>
      <c r="BF32" s="294" t="s">
        <v>239</v>
      </c>
      <c r="BG32" s="294"/>
      <c r="BH32" s="294"/>
      <c r="BI32" s="294"/>
      <c r="BJ32" s="294"/>
      <c r="BK32" s="294"/>
      <c r="BN32" s="294" t="s">
        <v>239</v>
      </c>
      <c r="BO32" s="294"/>
      <c r="BP32" s="294"/>
      <c r="BQ32" s="294"/>
      <c r="BR32" s="294"/>
      <c r="BS32" s="294"/>
      <c r="BV32" s="191"/>
      <c r="BW32" s="191"/>
      <c r="BX32" s="191"/>
      <c r="BY32" s="191"/>
      <c r="BZ32" s="191"/>
      <c r="CA32" s="191"/>
      <c r="CD32" s="302"/>
      <c r="CE32" s="303"/>
      <c r="CF32" s="303"/>
      <c r="CG32" s="303"/>
      <c r="CH32" s="303"/>
      <c r="CI32" s="304"/>
      <c r="CL32" s="302"/>
      <c r="CM32" s="303"/>
      <c r="CN32" s="303"/>
      <c r="CO32" s="303"/>
      <c r="CP32" s="303"/>
      <c r="CQ32" s="304"/>
      <c r="CT32" s="302"/>
      <c r="CU32" s="303"/>
      <c r="CV32" s="303"/>
      <c r="CW32" s="303"/>
      <c r="CX32" s="303"/>
      <c r="CY32" s="304"/>
      <c r="DB32" s="198" t="str">
        <f>IF('Script Prep'!Q34&lt;&gt;"",'Script Prep'!Q34,"")</f>
        <v/>
      </c>
      <c r="DC32" s="291" t="str">
        <f>IF(ISNA(INDEX(OfficialTeamList[Team Name],MATCH(DB32, OfficialTeamList[Team Number],0))),"---",INDEX(OfficialTeamList[Team Name],MATCH(DB32, OfficialTeamList[Team Number],0)))</f>
        <v>---</v>
      </c>
      <c r="DD32" s="292"/>
      <c r="DE32" s="292"/>
      <c r="DF32" s="289" t="str">
        <f>IF('Script Prep'!V34&lt;&gt;"",'Script Prep'!V34,"")</f>
        <v/>
      </c>
      <c r="DG32" s="290"/>
      <c r="DR32" s="286"/>
      <c r="DS32" s="287"/>
      <c r="DT32" s="287"/>
      <c r="DU32" s="287"/>
      <c r="DV32" s="287"/>
      <c r="DW32" s="288"/>
      <c r="DZ32" s="276"/>
      <c r="EA32" s="276"/>
      <c r="EB32" s="276"/>
      <c r="EC32" s="276"/>
      <c r="ED32" s="276"/>
      <c r="EE32" s="276"/>
    </row>
    <row r="33" spans="2:135" ht="21" customHeight="1">
      <c r="B33" s="182"/>
      <c r="C33" s="183"/>
      <c r="D33" s="183"/>
      <c r="E33" s="183"/>
      <c r="F33" s="183"/>
      <c r="G33" s="184"/>
      <c r="J33" s="189"/>
      <c r="K33" s="177"/>
      <c r="L33" s="177"/>
      <c r="M33" s="177"/>
      <c r="N33" s="177"/>
      <c r="O33" s="177"/>
      <c r="R33" s="276"/>
      <c r="S33" s="276"/>
      <c r="T33" s="276"/>
      <c r="U33" s="276"/>
      <c r="V33" s="276"/>
      <c r="W33" s="276"/>
      <c r="Z33" s="276"/>
      <c r="AA33" s="276"/>
      <c r="AB33" s="276"/>
      <c r="AC33" s="276"/>
      <c r="AD33" s="276"/>
      <c r="AE33" s="276"/>
      <c r="AH33" s="294"/>
      <c r="AI33" s="294"/>
      <c r="AJ33" s="294"/>
      <c r="AK33" s="294"/>
      <c r="AL33" s="294"/>
      <c r="AM33" s="294"/>
      <c r="AP33" s="294"/>
      <c r="AQ33" s="294"/>
      <c r="AR33" s="294"/>
      <c r="AS33" s="294"/>
      <c r="AT33" s="294"/>
      <c r="AU33" s="294"/>
      <c r="AX33" s="294"/>
      <c r="AY33" s="294"/>
      <c r="AZ33" s="294"/>
      <c r="BA33" s="294"/>
      <c r="BB33" s="294"/>
      <c r="BC33" s="294"/>
      <c r="BF33" s="294"/>
      <c r="BG33" s="294"/>
      <c r="BH33" s="294"/>
      <c r="BI33" s="294"/>
      <c r="BJ33" s="294"/>
      <c r="BK33" s="294"/>
      <c r="BN33" s="294"/>
      <c r="BO33" s="294"/>
      <c r="BP33" s="294"/>
      <c r="BQ33" s="294"/>
      <c r="BR33" s="294"/>
      <c r="BS33" s="294"/>
      <c r="BV33" s="191"/>
      <c r="BW33" s="191"/>
      <c r="BX33" s="191"/>
      <c r="BY33" s="191"/>
      <c r="BZ33" s="191"/>
      <c r="CA33" s="191"/>
      <c r="CD33" s="175" t="s">
        <v>228</v>
      </c>
      <c r="CL33" s="175" t="s">
        <v>228</v>
      </c>
      <c r="CT33" s="175" t="s">
        <v>228</v>
      </c>
      <c r="DB33" s="198" t="str">
        <f>IF('Script Prep'!Q35&lt;&gt;"",'Script Prep'!Q35,"")</f>
        <v/>
      </c>
      <c r="DC33" s="291" t="str">
        <f>IF(ISNA(INDEX(OfficialTeamList[Team Name],MATCH(DB33, OfficialTeamList[Team Number],0))),"---",INDEX(OfficialTeamList[Team Name],MATCH(DB33, OfficialTeamList[Team Number],0)))</f>
        <v>---</v>
      </c>
      <c r="DD33" s="292"/>
      <c r="DE33" s="292"/>
      <c r="DF33" s="289" t="str">
        <f>IF('Script Prep'!V35&lt;&gt;"",'Script Prep'!V35,"")</f>
        <v/>
      </c>
      <c r="DG33" s="290"/>
      <c r="DJ33" s="175" t="s">
        <v>273</v>
      </c>
      <c r="DR33" s="175" t="s">
        <v>228</v>
      </c>
      <c r="DZ33" s="276"/>
      <c r="EA33" s="276"/>
      <c r="EB33" s="276"/>
      <c r="EC33" s="276"/>
      <c r="ED33" s="276"/>
      <c r="EE33" s="276"/>
    </row>
    <row r="34" spans="2:135" ht="21" customHeight="1">
      <c r="B34" s="326" t="s">
        <v>176</v>
      </c>
      <c r="C34" s="327"/>
      <c r="D34" s="327"/>
      <c r="E34" s="327"/>
      <c r="F34" s="327"/>
      <c r="G34" s="328"/>
      <c r="J34" s="189"/>
      <c r="K34" s="177"/>
      <c r="L34" s="177"/>
      <c r="M34" s="177"/>
      <c r="N34" s="177"/>
      <c r="O34" s="177"/>
      <c r="R34" s="191"/>
      <c r="S34" s="191"/>
      <c r="T34" s="191"/>
      <c r="U34" s="191"/>
      <c r="V34" s="191"/>
      <c r="W34" s="191"/>
      <c r="Z34" s="276"/>
      <c r="AA34" s="276"/>
      <c r="AB34" s="276"/>
      <c r="AC34" s="276"/>
      <c r="AD34" s="276"/>
      <c r="AE34" s="276"/>
      <c r="AH34" s="294"/>
      <c r="AI34" s="294"/>
      <c r="AJ34" s="294"/>
      <c r="AK34" s="294"/>
      <c r="AL34" s="294"/>
      <c r="AM34" s="294"/>
      <c r="AP34" s="294"/>
      <c r="AQ34" s="294"/>
      <c r="AR34" s="294"/>
      <c r="AS34" s="294"/>
      <c r="AT34" s="294"/>
      <c r="AU34" s="294"/>
      <c r="AX34" s="294"/>
      <c r="AY34" s="294"/>
      <c r="AZ34" s="294"/>
      <c r="BA34" s="294"/>
      <c r="BB34" s="294"/>
      <c r="BC34" s="294"/>
      <c r="BF34" s="294"/>
      <c r="BG34" s="294"/>
      <c r="BH34" s="294"/>
      <c r="BI34" s="294"/>
      <c r="BJ34" s="294"/>
      <c r="BK34" s="294"/>
      <c r="BN34" s="294"/>
      <c r="BO34" s="294"/>
      <c r="BP34" s="294"/>
      <c r="BQ34" s="294"/>
      <c r="BR34" s="294"/>
      <c r="BS34" s="294"/>
      <c r="BV34" s="196" t="s">
        <v>240</v>
      </c>
      <c r="BW34" s="191"/>
      <c r="BX34" s="191"/>
      <c r="BY34" s="197" t="str">
        <f>IF(AWARD_ROBOTPERFORMANCE_2_SCORE&lt;&gt;"",AWARD_ROBOTPERFORMANCE_2_SCORE,"")</f>
        <v/>
      </c>
      <c r="BZ34" s="191"/>
      <c r="CA34" s="191"/>
      <c r="CD34" s="306" t="str">
        <f>IF(AWARD_ROBOTDESIGN_3&lt;&gt;"",AWARD_ROBOTDESIGN_3,"")</f>
        <v/>
      </c>
      <c r="CE34" s="306" t="str">
        <f>IF(ISNA(INDEX(OfficialTeamList[Team Name],MATCH(CD34, OfficialTeamList[Team Number],0))),"---",INDEX(OfficialTeamList[Team Name],MATCH(CD34, OfficialTeamList[Team Number],0)))</f>
        <v>---</v>
      </c>
      <c r="CF34" s="306"/>
      <c r="CG34" s="306"/>
      <c r="CH34" s="306"/>
      <c r="CI34" s="306"/>
      <c r="CL34" s="295" t="str">
        <f>IF(AWARD_INNOVATIONPROJECT_3&lt;&gt;"",AWARD_INNOVATIONPROJECT_3,"")</f>
        <v/>
      </c>
      <c r="CM34" s="295" t="str">
        <f>IF(ISNA(INDEX(OfficialTeamList[Team Name],MATCH(CL34, OfficialTeamList[Team Number],0))),"---",INDEX(OfficialTeamList[Team Name],MATCH(CL34, OfficialTeamList[Team Number],0)))</f>
        <v>---</v>
      </c>
      <c r="CN34" s="295"/>
      <c r="CO34" s="295"/>
      <c r="CP34" s="295"/>
      <c r="CQ34" s="295"/>
      <c r="CT34" s="305" t="str">
        <f>IF(AWARD_COREVALUES_3&lt;&gt;"",AWARD_COREVALUES_3,"")</f>
        <v/>
      </c>
      <c r="CU34" s="305" t="str">
        <f>IF(ISNA(INDEX(OfficialTeamList[Team Name],MATCH(CT34, OfficialTeamList[Team Number],0))),"---",INDEX(OfficialTeamList[Team Name],MATCH(CT34, OfficialTeamList[Team Number],0)))</f>
        <v>---</v>
      </c>
      <c r="CV34" s="305"/>
      <c r="CW34" s="305"/>
      <c r="CX34" s="305"/>
      <c r="CY34" s="305"/>
      <c r="DB34" s="198" t="str">
        <f>IF('Script Prep'!Q36&lt;&gt;"",'Script Prep'!Q36,"")</f>
        <v/>
      </c>
      <c r="DC34" s="291" t="str">
        <f>IF(ISNA(INDEX(OfficialTeamList[Team Name],MATCH(DB34, OfficialTeamList[Team Number],0))),"---",INDEX(OfficialTeamList[Team Name],MATCH(DB34, OfficialTeamList[Team Number],0)))</f>
        <v>---</v>
      </c>
      <c r="DD34" s="292"/>
      <c r="DE34" s="292"/>
      <c r="DF34" s="289" t="str">
        <f>IF('Script Prep'!V36&lt;&gt;"",'Script Prep'!V36,"")</f>
        <v/>
      </c>
      <c r="DG34" s="290"/>
      <c r="DJ34" s="280"/>
      <c r="DK34" s="281"/>
      <c r="DL34" s="281"/>
      <c r="DM34" s="281"/>
      <c r="DN34" s="281"/>
      <c r="DO34" s="282"/>
      <c r="DR34" s="277" t="str">
        <f>IF(AWARD_CHAMPIONS_1&lt;&gt;"",AWARD_CHAMPIONS_1,"")</f>
        <v/>
      </c>
      <c r="DS34" s="277" t="str">
        <f>IF(ISNA(INDEX(OfficialTeamList[Team Name],MATCH(DR34, OfficialTeamList[Team Number],0))),"---",INDEX(OfficialTeamList[Team Name],MATCH(DR34, OfficialTeamList[Team Number],0)))</f>
        <v>---</v>
      </c>
      <c r="DT34" s="277"/>
      <c r="DU34" s="277"/>
      <c r="DV34" s="277"/>
      <c r="DW34" s="277"/>
      <c r="DZ34" s="276"/>
      <c r="EA34" s="276"/>
      <c r="EB34" s="276"/>
      <c r="EC34" s="276"/>
      <c r="ED34" s="276"/>
      <c r="EE34" s="276"/>
    </row>
    <row r="35" spans="2:135" ht="21" customHeight="1">
      <c r="B35" s="326"/>
      <c r="C35" s="327"/>
      <c r="D35" s="327"/>
      <c r="E35" s="327"/>
      <c r="F35" s="327"/>
      <c r="G35" s="328"/>
      <c r="J35" s="177"/>
      <c r="K35" s="177"/>
      <c r="L35" s="177"/>
      <c r="M35" s="177"/>
      <c r="N35" s="177"/>
      <c r="O35" s="177"/>
      <c r="R35" s="191"/>
      <c r="S35" s="191"/>
      <c r="T35" s="191"/>
      <c r="U35" s="191"/>
      <c r="V35" s="191"/>
      <c r="W35" s="191"/>
      <c r="Z35" s="276"/>
      <c r="AA35" s="276"/>
      <c r="AB35" s="276"/>
      <c r="AC35" s="276"/>
      <c r="AD35" s="276"/>
      <c r="AE35" s="276"/>
      <c r="AH35" s="294"/>
      <c r="AI35" s="294"/>
      <c r="AJ35" s="294"/>
      <c r="AK35" s="294"/>
      <c r="AL35" s="294"/>
      <c r="AM35" s="294"/>
      <c r="AP35" s="294"/>
      <c r="AQ35" s="294"/>
      <c r="AR35" s="294"/>
      <c r="AS35" s="294"/>
      <c r="AT35" s="294"/>
      <c r="AU35" s="294"/>
      <c r="AX35" s="294"/>
      <c r="AY35" s="294"/>
      <c r="AZ35" s="294"/>
      <c r="BA35" s="294"/>
      <c r="BB35" s="294"/>
      <c r="BC35" s="294"/>
      <c r="BF35" s="294"/>
      <c r="BG35" s="294"/>
      <c r="BH35" s="294"/>
      <c r="BI35" s="294"/>
      <c r="BJ35" s="294"/>
      <c r="BK35" s="294"/>
      <c r="BN35" s="294"/>
      <c r="BO35" s="294"/>
      <c r="BP35" s="294"/>
      <c r="BQ35" s="294"/>
      <c r="BR35" s="294"/>
      <c r="BS35" s="294"/>
      <c r="BV35" s="191"/>
      <c r="BW35" s="191"/>
      <c r="BX35" s="191"/>
      <c r="BY35" s="191"/>
      <c r="BZ35" s="191"/>
      <c r="CA35" s="191"/>
      <c r="CD35" s="306"/>
      <c r="CE35" s="306"/>
      <c r="CF35" s="306"/>
      <c r="CG35" s="306"/>
      <c r="CH35" s="306"/>
      <c r="CI35" s="306"/>
      <c r="CL35" s="295"/>
      <c r="CM35" s="295"/>
      <c r="CN35" s="295"/>
      <c r="CO35" s="295"/>
      <c r="CP35" s="295"/>
      <c r="CQ35" s="295"/>
      <c r="CT35" s="305"/>
      <c r="CU35" s="305"/>
      <c r="CV35" s="305"/>
      <c r="CW35" s="305"/>
      <c r="CX35" s="305"/>
      <c r="CY35" s="305"/>
      <c r="DB35" s="198" t="str">
        <f>IF('Script Prep'!Q37&lt;&gt;"",'Script Prep'!Q37,"")</f>
        <v/>
      </c>
      <c r="DC35" s="291" t="str">
        <f>IF(ISNA(INDEX(OfficialTeamList[Team Name],MATCH(DB35, OfficialTeamList[Team Number],0))),"---",INDEX(OfficialTeamList[Team Name],MATCH(DB35, OfficialTeamList[Team Number],0)))</f>
        <v>---</v>
      </c>
      <c r="DD35" s="292"/>
      <c r="DE35" s="292"/>
      <c r="DF35" s="289" t="str">
        <f>IF('Script Prep'!V37&lt;&gt;"",'Script Prep'!V37,"")</f>
        <v/>
      </c>
      <c r="DG35" s="290"/>
      <c r="DJ35" s="283"/>
      <c r="DK35" s="284"/>
      <c r="DL35" s="284"/>
      <c r="DM35" s="284"/>
      <c r="DN35" s="284"/>
      <c r="DO35" s="285"/>
      <c r="DR35" s="277"/>
      <c r="DS35" s="277"/>
      <c r="DT35" s="277"/>
      <c r="DU35" s="277"/>
      <c r="DV35" s="277"/>
      <c r="DW35" s="277"/>
      <c r="DZ35" s="276"/>
      <c r="EA35" s="276"/>
      <c r="EB35" s="276"/>
      <c r="EC35" s="276"/>
      <c r="ED35" s="276"/>
      <c r="EE35" s="276"/>
    </row>
    <row r="36" spans="2:135" ht="21" customHeight="1">
      <c r="B36" s="326"/>
      <c r="C36" s="327"/>
      <c r="D36" s="327"/>
      <c r="E36" s="327"/>
      <c r="F36" s="327"/>
      <c r="G36" s="328"/>
      <c r="J36" s="177"/>
      <c r="K36" s="177"/>
      <c r="L36" s="177"/>
      <c r="M36" s="177"/>
      <c r="N36" s="177"/>
      <c r="O36" s="177"/>
      <c r="R36" s="191"/>
      <c r="S36" s="191"/>
      <c r="T36" s="191"/>
      <c r="U36" s="191"/>
      <c r="V36" s="191"/>
      <c r="W36" s="191"/>
      <c r="Z36" s="276"/>
      <c r="AA36" s="276"/>
      <c r="AB36" s="276"/>
      <c r="AC36" s="276"/>
      <c r="AD36" s="276"/>
      <c r="AE36" s="276"/>
      <c r="DB36" s="198" t="str">
        <f>IF('Script Prep'!Q38&lt;&gt;"",'Script Prep'!Q38,"")</f>
        <v/>
      </c>
      <c r="DC36" s="291" t="str">
        <f>IF(ISNA(INDEX(OfficialTeamList[Team Name],MATCH(DB36, OfficialTeamList[Team Number],0))),"---",INDEX(OfficialTeamList[Team Name],MATCH(DB36, OfficialTeamList[Team Number],0)))</f>
        <v>---</v>
      </c>
      <c r="DD36" s="292"/>
      <c r="DE36" s="292"/>
      <c r="DF36" s="289" t="str">
        <f>IF('Script Prep'!V38&lt;&gt;"",'Script Prep'!V38,"")</f>
        <v/>
      </c>
      <c r="DG36" s="290"/>
      <c r="DJ36" s="283"/>
      <c r="DK36" s="284"/>
      <c r="DL36" s="284"/>
      <c r="DM36" s="284"/>
      <c r="DN36" s="284"/>
      <c r="DO36" s="285"/>
      <c r="DR36" s="175" t="s">
        <v>271</v>
      </c>
      <c r="DT36" s="278" t="str">
        <f>IF(AWARD_CHAMPIONS_1_ADV_TO&lt;&gt;"",AWARD_CHAMPIONS_1_ADV_TO,"")</f>
        <v/>
      </c>
      <c r="DU36" s="278"/>
      <c r="DV36" s="278"/>
      <c r="DW36" s="278"/>
      <c r="DZ36" s="276"/>
      <c r="EA36" s="276"/>
      <c r="EB36" s="276"/>
      <c r="EC36" s="276"/>
      <c r="ED36" s="276"/>
      <c r="EE36" s="276"/>
    </row>
    <row r="37" spans="2:135" ht="21" customHeight="1">
      <c r="B37" s="182"/>
      <c r="C37" s="183"/>
      <c r="D37" s="183"/>
      <c r="E37" s="183"/>
      <c r="F37" s="183"/>
      <c r="G37" s="184"/>
      <c r="J37" s="177"/>
      <c r="K37" s="177"/>
      <c r="L37" s="177"/>
      <c r="M37" s="177"/>
      <c r="N37" s="177"/>
      <c r="O37" s="177"/>
      <c r="Z37" s="276"/>
      <c r="AA37" s="276"/>
      <c r="AB37" s="276"/>
      <c r="AC37" s="276"/>
      <c r="AD37" s="276"/>
      <c r="AE37" s="276"/>
      <c r="AH37" s="175" t="s">
        <v>228</v>
      </c>
      <c r="AP37" s="175" t="s">
        <v>228</v>
      </c>
      <c r="AX37" s="175" t="s">
        <v>228</v>
      </c>
      <c r="BF37" s="175" t="s">
        <v>228</v>
      </c>
      <c r="BN37" s="175" t="s">
        <v>228</v>
      </c>
      <c r="BV37" s="175" t="s">
        <v>228</v>
      </c>
      <c r="CD37" s="175" t="s">
        <v>246</v>
      </c>
      <c r="CL37" s="175" t="s">
        <v>253</v>
      </c>
      <c r="CT37" s="175" t="s">
        <v>256</v>
      </c>
      <c r="DB37" s="198" t="str">
        <f>IF('Script Prep'!Q39&lt;&gt;"",'Script Prep'!Q39,"")</f>
        <v/>
      </c>
      <c r="DC37" s="291" t="str">
        <f>IF(ISNA(INDEX(OfficialTeamList[Team Name],MATCH(DB37, OfficialTeamList[Team Number],0))),"---",INDEX(OfficialTeamList[Team Name],MATCH(DB37, OfficialTeamList[Team Number],0)))</f>
        <v>---</v>
      </c>
      <c r="DD37" s="292"/>
      <c r="DE37" s="292"/>
      <c r="DF37" s="289" t="str">
        <f>IF('Script Prep'!V39&lt;&gt;"",'Script Prep'!V39,"")</f>
        <v/>
      </c>
      <c r="DG37" s="290"/>
      <c r="DJ37" s="283"/>
      <c r="DK37" s="284"/>
      <c r="DL37" s="284"/>
      <c r="DM37" s="284"/>
      <c r="DN37" s="284"/>
      <c r="DO37" s="285"/>
      <c r="DZ37" s="276"/>
      <c r="EA37" s="276"/>
      <c r="EB37" s="276"/>
      <c r="EC37" s="276"/>
      <c r="ED37" s="276"/>
      <c r="EE37" s="276"/>
    </row>
    <row r="38" spans="2:135" ht="21" customHeight="1">
      <c r="B38" s="326" t="s">
        <v>177</v>
      </c>
      <c r="C38" s="327"/>
      <c r="D38" s="327"/>
      <c r="E38" s="327"/>
      <c r="F38" s="327"/>
      <c r="G38" s="328"/>
      <c r="J38" s="329" t="s">
        <v>189</v>
      </c>
      <c r="K38" s="329"/>
      <c r="L38" s="329"/>
      <c r="M38" s="329"/>
      <c r="N38" s="329"/>
      <c r="O38" s="329"/>
      <c r="Z38" s="276"/>
      <c r="AA38" s="276"/>
      <c r="AB38" s="276"/>
      <c r="AC38" s="276"/>
      <c r="AD38" s="276"/>
      <c r="AE38" s="276"/>
      <c r="AH38" s="309" t="str">
        <f>IF(AWARD_MOTIVATE_2&lt;&gt;"",AWARD_MOTIVATE_2,"")</f>
        <v/>
      </c>
      <c r="AI38" s="309" t="str">
        <f>IF(ISNA(INDEX(OfficialTeamList[Team Name],MATCH(AH38, OfficialTeamList[Team Number],0))),"---",INDEX(OfficialTeamList[Team Name],MATCH(AH38, OfficialTeamList[Team Number],0)))</f>
        <v>---</v>
      </c>
      <c r="AJ38" s="309"/>
      <c r="AK38" s="309"/>
      <c r="AL38" s="309"/>
      <c r="AM38" s="309"/>
      <c r="AP38" s="309" t="str">
        <f>IF(AWARD_RISING_2&lt;&gt;"",AWARD_RISING_2,"")</f>
        <v/>
      </c>
      <c r="AQ38" s="309" t="str">
        <f>IF(ISNA(INDEX(OfficialTeamList[Team Name],MATCH(AP38, OfficialTeamList[Team Number],0))),"---",INDEX(OfficialTeamList[Team Name],MATCH(AP38, OfficialTeamList[Team Number],0)))</f>
        <v>---</v>
      </c>
      <c r="AR38" s="309"/>
      <c r="AS38" s="309"/>
      <c r="AT38" s="309"/>
      <c r="AU38" s="309"/>
      <c r="AX38" s="309" t="str">
        <f>IF(AWARD_BREAKTHROUGH_2&lt;&gt;"",AWARD_BREAKTHROUGH_2,"")</f>
        <v/>
      </c>
      <c r="AY38" s="309" t="str">
        <f>IF(ISNA(INDEX(OfficialTeamList[Team Name],MATCH(AX38, OfficialTeamList[Team Number],0))),"---",INDEX(OfficialTeamList[Team Name],MATCH(AX38, OfficialTeamList[Team Number],0)))</f>
        <v>---</v>
      </c>
      <c r="AZ38" s="309"/>
      <c r="BA38" s="309"/>
      <c r="BB38" s="309"/>
      <c r="BC38" s="309"/>
      <c r="BF38" s="309" t="str">
        <f>IF(AWARD_ENGINEERING_2&lt;&gt;"",AWARD_ENGINEERING_2,"")</f>
        <v/>
      </c>
      <c r="BG38" s="309" t="str">
        <f>IF(ISNA(INDEX(OfficialTeamList[Team Name],MATCH(BF38, OfficialTeamList[Team Number],0))),"---",INDEX(OfficialTeamList[Team Name],MATCH(BF38, OfficialTeamList[Team Number],0)))</f>
        <v>---</v>
      </c>
      <c r="BH38" s="309"/>
      <c r="BI38" s="309"/>
      <c r="BJ38" s="309"/>
      <c r="BK38" s="309"/>
      <c r="BN38" s="307" t="str">
        <f>IF(AWARD_PEER_1&lt;&gt;"",AWARD_PEER_1,"")</f>
        <v/>
      </c>
      <c r="BO38" s="307" t="str">
        <f>IF(ISNA(INDEX(OfficialTeamList[Team Name],MATCH(BN38, OfficialTeamList[Team Number],0))),"---",INDEX(OfficialTeamList[Team Name],MATCH(BN38, OfficialTeamList[Team Number],0)))</f>
        <v>---</v>
      </c>
      <c r="BP38" s="307"/>
      <c r="BQ38" s="307"/>
      <c r="BR38" s="307"/>
      <c r="BS38" s="307"/>
      <c r="BV38" s="307" t="str">
        <f>IF(AWARD_ROBOTPERFORMANCE_2&lt;&gt;"",AWARD_ROBOTPERFORMANCE_2,"")</f>
        <v/>
      </c>
      <c r="BW38" s="307" t="str">
        <f>IF(ISNA(INDEX(OfficialTeamList[Team Name],MATCH(BV38, OfficialTeamList[Team Number],0))),"---",INDEX(OfficialTeamList[Team Name],MATCH(BV38, OfficialTeamList[Team Number],0)))</f>
        <v>---</v>
      </c>
      <c r="BX38" s="307"/>
      <c r="BY38" s="307"/>
      <c r="BZ38" s="307"/>
      <c r="CA38" s="307"/>
      <c r="CD38" s="294" t="s">
        <v>239</v>
      </c>
      <c r="CE38" s="294"/>
      <c r="CF38" s="294"/>
      <c r="CG38" s="294"/>
      <c r="CH38" s="294"/>
      <c r="CI38" s="294"/>
      <c r="CL38" s="294" t="s">
        <v>239</v>
      </c>
      <c r="CM38" s="294"/>
      <c r="CN38" s="294"/>
      <c r="CO38" s="294"/>
      <c r="CP38" s="294"/>
      <c r="CQ38" s="294"/>
      <c r="CT38" s="294" t="s">
        <v>239</v>
      </c>
      <c r="CU38" s="294"/>
      <c r="CV38" s="294"/>
      <c r="CW38" s="294"/>
      <c r="CX38" s="294"/>
      <c r="CY38" s="294"/>
      <c r="DB38" s="198" t="str">
        <f>IF('Script Prep'!Q40&lt;&gt;"",'Script Prep'!Q40,"")</f>
        <v/>
      </c>
      <c r="DC38" s="291" t="str">
        <f>IF(ISNA(INDEX(OfficialTeamList[Team Name],MATCH(DB38, OfficialTeamList[Team Number],0))),"---",INDEX(OfficialTeamList[Team Name],MATCH(DB38, OfficialTeamList[Team Number],0)))</f>
        <v>---</v>
      </c>
      <c r="DD38" s="292"/>
      <c r="DE38" s="292"/>
      <c r="DF38" s="289" t="str">
        <f>IF('Script Prep'!V40&lt;&gt;"",'Script Prep'!V40,"")</f>
        <v/>
      </c>
      <c r="DG38" s="290"/>
      <c r="DJ38" s="283"/>
      <c r="DK38" s="284"/>
      <c r="DL38" s="284"/>
      <c r="DM38" s="284"/>
      <c r="DN38" s="284"/>
      <c r="DO38" s="285"/>
      <c r="DZ38" s="276"/>
      <c r="EA38" s="276"/>
      <c r="EB38" s="276"/>
      <c r="EC38" s="276"/>
      <c r="ED38" s="276"/>
      <c r="EE38" s="276"/>
    </row>
    <row r="39" spans="2:135" ht="21" customHeight="1">
      <c r="B39" s="326"/>
      <c r="C39" s="327"/>
      <c r="D39" s="327"/>
      <c r="E39" s="327"/>
      <c r="F39" s="327"/>
      <c r="G39" s="328"/>
      <c r="J39" s="177" t="s">
        <v>183</v>
      </c>
      <c r="K39" s="177"/>
      <c r="L39" s="177"/>
      <c r="M39" s="177"/>
      <c r="N39" s="177"/>
      <c r="O39" s="177"/>
      <c r="R39" s="308" t="s">
        <v>198</v>
      </c>
      <c r="S39" s="308"/>
      <c r="T39" s="308"/>
      <c r="U39" s="308"/>
      <c r="V39" s="308"/>
      <c r="W39" s="308"/>
      <c r="AH39" s="309"/>
      <c r="AI39" s="309"/>
      <c r="AJ39" s="309"/>
      <c r="AK39" s="309"/>
      <c r="AL39" s="309"/>
      <c r="AM39" s="309"/>
      <c r="AP39" s="309"/>
      <c r="AQ39" s="309"/>
      <c r="AR39" s="309"/>
      <c r="AS39" s="309"/>
      <c r="AT39" s="309"/>
      <c r="AU39" s="309"/>
      <c r="AX39" s="309"/>
      <c r="AY39" s="309"/>
      <c r="AZ39" s="309"/>
      <c r="BA39" s="309"/>
      <c r="BB39" s="309"/>
      <c r="BC39" s="309"/>
      <c r="BF39" s="309"/>
      <c r="BG39" s="309"/>
      <c r="BH39" s="309"/>
      <c r="BI39" s="309"/>
      <c r="BJ39" s="309"/>
      <c r="BK39" s="309"/>
      <c r="BN39" s="307"/>
      <c r="BO39" s="307"/>
      <c r="BP39" s="307"/>
      <c r="BQ39" s="307"/>
      <c r="BR39" s="307"/>
      <c r="BS39" s="307"/>
      <c r="BV39" s="307"/>
      <c r="BW39" s="307"/>
      <c r="BX39" s="307"/>
      <c r="BY39" s="307"/>
      <c r="BZ39" s="307"/>
      <c r="CA39" s="307"/>
      <c r="CD39" s="294"/>
      <c r="CE39" s="294"/>
      <c r="CF39" s="294"/>
      <c r="CG39" s="294"/>
      <c r="CH39" s="294"/>
      <c r="CI39" s="294"/>
      <c r="CL39" s="294"/>
      <c r="CM39" s="294"/>
      <c r="CN39" s="294"/>
      <c r="CO39" s="294"/>
      <c r="CP39" s="294"/>
      <c r="CQ39" s="294"/>
      <c r="CT39" s="294"/>
      <c r="CU39" s="294"/>
      <c r="CV39" s="294"/>
      <c r="CW39" s="294"/>
      <c r="CX39" s="294"/>
      <c r="CY39" s="294"/>
      <c r="DJ39" s="283"/>
      <c r="DK39" s="284"/>
      <c r="DL39" s="284"/>
      <c r="DM39" s="284"/>
      <c r="DN39" s="284"/>
      <c r="DO39" s="285"/>
      <c r="DZ39" s="276"/>
      <c r="EA39" s="276"/>
      <c r="EB39" s="276"/>
      <c r="EC39" s="276"/>
      <c r="ED39" s="276"/>
      <c r="EE39" s="276"/>
    </row>
    <row r="40" spans="2:135" ht="21" customHeight="1">
      <c r="B40" s="326"/>
      <c r="C40" s="327"/>
      <c r="D40" s="327"/>
      <c r="E40" s="327"/>
      <c r="F40" s="327"/>
      <c r="G40" s="328"/>
      <c r="J40" s="189" t="s">
        <v>182</v>
      </c>
      <c r="K40" s="177" t="s">
        <v>184</v>
      </c>
      <c r="L40" s="177"/>
      <c r="M40" s="177"/>
      <c r="N40" s="177"/>
      <c r="O40" s="177"/>
      <c r="R40" s="276" t="s">
        <v>200</v>
      </c>
      <c r="S40" s="276"/>
      <c r="T40" s="276"/>
      <c r="U40" s="276"/>
      <c r="V40" s="276"/>
      <c r="W40" s="276"/>
      <c r="Z40" s="318"/>
      <c r="AA40" s="318"/>
      <c r="AB40" s="318"/>
      <c r="AC40" s="318"/>
      <c r="AD40" s="318"/>
      <c r="AE40" s="318"/>
      <c r="CD40" s="294"/>
      <c r="CE40" s="294"/>
      <c r="CF40" s="294"/>
      <c r="CG40" s="294"/>
      <c r="CH40" s="294"/>
      <c r="CI40" s="294"/>
      <c r="CL40" s="294"/>
      <c r="CM40" s="294"/>
      <c r="CN40" s="294"/>
      <c r="CO40" s="294"/>
      <c r="CP40" s="294"/>
      <c r="CQ40" s="294"/>
      <c r="CT40" s="294"/>
      <c r="CU40" s="294"/>
      <c r="CV40" s="294"/>
      <c r="CW40" s="294"/>
      <c r="CX40" s="294"/>
      <c r="CY40" s="294"/>
      <c r="DJ40" s="283"/>
      <c r="DK40" s="284"/>
      <c r="DL40" s="284"/>
      <c r="DM40" s="284"/>
      <c r="DN40" s="284"/>
      <c r="DO40" s="285"/>
      <c r="DZ40" s="276"/>
      <c r="EA40" s="276"/>
      <c r="EB40" s="276"/>
      <c r="EC40" s="276"/>
      <c r="ED40" s="276"/>
      <c r="EE40" s="276"/>
    </row>
    <row r="41" spans="2:135" ht="21" customHeight="1">
      <c r="B41" s="176"/>
      <c r="C41" s="177"/>
      <c r="D41" s="177"/>
      <c r="E41" s="177"/>
      <c r="F41" s="177"/>
      <c r="G41" s="178"/>
      <c r="J41" s="189" t="s">
        <v>182</v>
      </c>
      <c r="K41" s="177" t="s">
        <v>184</v>
      </c>
      <c r="L41" s="177"/>
      <c r="M41" s="177"/>
      <c r="N41" s="177"/>
      <c r="O41" s="177"/>
      <c r="R41" s="276"/>
      <c r="S41" s="276"/>
      <c r="T41" s="276"/>
      <c r="U41" s="276"/>
      <c r="V41" s="276"/>
      <c r="W41" s="276"/>
      <c r="Z41" s="318"/>
      <c r="AA41" s="318"/>
      <c r="AB41" s="318"/>
      <c r="AC41" s="318"/>
      <c r="AD41" s="318"/>
      <c r="AE41" s="318"/>
      <c r="AH41" s="175" t="s">
        <v>227</v>
      </c>
      <c r="AP41" s="175" t="s">
        <v>230</v>
      </c>
      <c r="AX41" s="175" t="s">
        <v>231</v>
      </c>
      <c r="BF41" s="175" t="s">
        <v>232</v>
      </c>
      <c r="CD41" s="294"/>
      <c r="CE41" s="294"/>
      <c r="CF41" s="294"/>
      <c r="CG41" s="294"/>
      <c r="CH41" s="294"/>
      <c r="CI41" s="294"/>
      <c r="CL41" s="294"/>
      <c r="CM41" s="294"/>
      <c r="CN41" s="294"/>
      <c r="CO41" s="294"/>
      <c r="CP41" s="294"/>
      <c r="CQ41" s="294"/>
      <c r="CT41" s="294"/>
      <c r="CU41" s="294"/>
      <c r="CV41" s="294"/>
      <c r="CW41" s="294"/>
      <c r="CX41" s="294"/>
      <c r="CY41" s="294"/>
      <c r="DB41" s="276" t="s">
        <v>268</v>
      </c>
      <c r="DC41" s="276"/>
      <c r="DD41" s="276"/>
      <c r="DE41" s="276"/>
      <c r="DF41" s="276"/>
      <c r="DG41" s="276"/>
      <c r="DJ41" s="283"/>
      <c r="DK41" s="284"/>
      <c r="DL41" s="284"/>
      <c r="DM41" s="284"/>
      <c r="DN41" s="284"/>
      <c r="DO41" s="285"/>
      <c r="DR41" s="279" t="s">
        <v>304</v>
      </c>
      <c r="DS41" s="279"/>
      <c r="DT41" s="279"/>
      <c r="DU41" s="279"/>
      <c r="DV41" s="279"/>
      <c r="DW41" s="279"/>
      <c r="DZ41" s="276"/>
      <c r="EA41" s="276"/>
      <c r="EB41" s="276"/>
      <c r="EC41" s="276"/>
      <c r="ED41" s="276"/>
      <c r="EE41" s="276"/>
    </row>
    <row r="42" spans="2:135" ht="21" customHeight="1">
      <c r="B42" s="176"/>
      <c r="C42" s="177"/>
      <c r="D42" s="177"/>
      <c r="E42" s="177"/>
      <c r="F42" s="177"/>
      <c r="G42" s="178"/>
      <c r="J42" s="189" t="s">
        <v>182</v>
      </c>
      <c r="K42" s="177" t="s">
        <v>184</v>
      </c>
      <c r="L42" s="177"/>
      <c r="M42" s="177"/>
      <c r="N42" s="177"/>
      <c r="O42" s="177"/>
      <c r="R42" s="276"/>
      <c r="S42" s="276"/>
      <c r="T42" s="276"/>
      <c r="U42" s="276"/>
      <c r="V42" s="276"/>
      <c r="W42" s="276"/>
      <c r="Z42" s="318"/>
      <c r="AA42" s="318"/>
      <c r="AB42" s="318"/>
      <c r="AC42" s="318"/>
      <c r="AD42" s="318"/>
      <c r="AE42" s="318"/>
      <c r="AH42" s="294" t="s">
        <v>239</v>
      </c>
      <c r="AI42" s="294"/>
      <c r="AJ42" s="294"/>
      <c r="AK42" s="294"/>
      <c r="AL42" s="294"/>
      <c r="AM42" s="294"/>
      <c r="AP42" s="294" t="s">
        <v>239</v>
      </c>
      <c r="AQ42" s="294"/>
      <c r="AR42" s="294"/>
      <c r="AS42" s="294"/>
      <c r="AT42" s="294"/>
      <c r="AU42" s="294"/>
      <c r="AX42" s="294" t="s">
        <v>239</v>
      </c>
      <c r="AY42" s="294"/>
      <c r="AZ42" s="294"/>
      <c r="BA42" s="294"/>
      <c r="BB42" s="294"/>
      <c r="BC42" s="294"/>
      <c r="BF42" s="294" t="s">
        <v>239</v>
      </c>
      <c r="BG42" s="294"/>
      <c r="BH42" s="294"/>
      <c r="BI42" s="294"/>
      <c r="BJ42" s="294"/>
      <c r="BK42" s="294"/>
      <c r="BV42" s="191"/>
      <c r="BW42" s="191"/>
      <c r="BX42" s="191"/>
      <c r="BY42" s="191"/>
      <c r="BZ42" s="191"/>
      <c r="CA42" s="191"/>
      <c r="CD42" s="294"/>
      <c r="CE42" s="294"/>
      <c r="CF42" s="294"/>
      <c r="CG42" s="294"/>
      <c r="CH42" s="294"/>
      <c r="CI42" s="294"/>
      <c r="CL42" s="294"/>
      <c r="CM42" s="294"/>
      <c r="CN42" s="294"/>
      <c r="CO42" s="294"/>
      <c r="CP42" s="294"/>
      <c r="CQ42" s="294"/>
      <c r="CT42" s="294"/>
      <c r="CU42" s="294"/>
      <c r="CV42" s="294"/>
      <c r="CW42" s="294"/>
      <c r="CX42" s="294"/>
      <c r="CY42" s="294"/>
      <c r="DB42" s="276"/>
      <c r="DC42" s="276"/>
      <c r="DD42" s="276"/>
      <c r="DE42" s="276"/>
      <c r="DF42" s="276"/>
      <c r="DG42" s="276"/>
      <c r="DJ42" s="283"/>
      <c r="DK42" s="284"/>
      <c r="DL42" s="284"/>
      <c r="DM42" s="284"/>
      <c r="DN42" s="284"/>
      <c r="DO42" s="285"/>
      <c r="DR42" s="279"/>
      <c r="DS42" s="279"/>
      <c r="DT42" s="279"/>
      <c r="DU42" s="279"/>
      <c r="DV42" s="279"/>
      <c r="DW42" s="279"/>
      <c r="DZ42" s="276"/>
      <c r="EA42" s="276"/>
      <c r="EB42" s="276"/>
      <c r="EC42" s="276"/>
      <c r="ED42" s="276"/>
      <c r="EE42" s="276"/>
    </row>
    <row r="43" spans="2:135" ht="21" customHeight="1">
      <c r="B43" s="176"/>
      <c r="C43" s="177"/>
      <c r="D43" s="177"/>
      <c r="E43" s="177"/>
      <c r="F43" s="177"/>
      <c r="G43" s="178"/>
      <c r="J43" s="189" t="s">
        <v>182</v>
      </c>
      <c r="K43" s="177" t="s">
        <v>184</v>
      </c>
      <c r="L43" s="177"/>
      <c r="M43" s="177"/>
      <c r="N43" s="177"/>
      <c r="O43" s="177"/>
      <c r="R43" s="276"/>
      <c r="S43" s="276"/>
      <c r="T43" s="276"/>
      <c r="U43" s="276"/>
      <c r="V43" s="276"/>
      <c r="W43" s="276"/>
      <c r="Z43" s="318"/>
      <c r="AA43" s="318"/>
      <c r="AB43" s="318"/>
      <c r="AC43" s="318"/>
      <c r="AD43" s="318"/>
      <c r="AE43" s="318"/>
      <c r="AH43" s="294"/>
      <c r="AI43" s="294"/>
      <c r="AJ43" s="294"/>
      <c r="AK43" s="294"/>
      <c r="AL43" s="294"/>
      <c r="AM43" s="294"/>
      <c r="AP43" s="294"/>
      <c r="AQ43" s="294"/>
      <c r="AR43" s="294"/>
      <c r="AS43" s="294"/>
      <c r="AT43" s="294"/>
      <c r="AU43" s="294"/>
      <c r="AX43" s="294"/>
      <c r="AY43" s="294"/>
      <c r="AZ43" s="294"/>
      <c r="BA43" s="294"/>
      <c r="BB43" s="294"/>
      <c r="BC43" s="294"/>
      <c r="BF43" s="294"/>
      <c r="BG43" s="294"/>
      <c r="BH43" s="294"/>
      <c r="BI43" s="294"/>
      <c r="BJ43" s="294"/>
      <c r="BK43" s="294"/>
      <c r="BV43" s="191"/>
      <c r="BW43" s="191"/>
      <c r="BX43" s="191"/>
      <c r="BY43" s="191"/>
      <c r="BZ43" s="191"/>
      <c r="CA43" s="191"/>
      <c r="CD43" s="294"/>
      <c r="CE43" s="294"/>
      <c r="CF43" s="294"/>
      <c r="CG43" s="294"/>
      <c r="CH43" s="294"/>
      <c r="CI43" s="294"/>
      <c r="CL43" s="294"/>
      <c r="CM43" s="294"/>
      <c r="CN43" s="294"/>
      <c r="CO43" s="294"/>
      <c r="CP43" s="294"/>
      <c r="CQ43" s="294"/>
      <c r="CT43" s="294"/>
      <c r="CU43" s="294"/>
      <c r="CV43" s="294"/>
      <c r="CW43" s="294"/>
      <c r="CX43" s="294"/>
      <c r="CY43" s="294"/>
      <c r="DB43" s="276"/>
      <c r="DC43" s="276"/>
      <c r="DD43" s="276"/>
      <c r="DE43" s="276"/>
      <c r="DF43" s="276"/>
      <c r="DG43" s="276"/>
      <c r="DJ43" s="286"/>
      <c r="DK43" s="287"/>
      <c r="DL43" s="287"/>
      <c r="DM43" s="287"/>
      <c r="DN43" s="287"/>
      <c r="DO43" s="288"/>
      <c r="DR43" s="279"/>
      <c r="DS43" s="279"/>
      <c r="DT43" s="279"/>
      <c r="DU43" s="279"/>
      <c r="DV43" s="279"/>
      <c r="DW43" s="279"/>
    </row>
    <row r="44" spans="2:135" ht="21" customHeight="1">
      <c r="B44" s="176"/>
      <c r="C44" s="177"/>
      <c r="D44" s="177"/>
      <c r="E44" s="177"/>
      <c r="F44" s="177"/>
      <c r="G44" s="178"/>
      <c r="J44" s="189" t="s">
        <v>182</v>
      </c>
      <c r="K44" s="177" t="s">
        <v>184</v>
      </c>
      <c r="L44" s="177"/>
      <c r="M44" s="177"/>
      <c r="N44" s="177"/>
      <c r="O44" s="177"/>
      <c r="R44" s="276"/>
      <c r="S44" s="276"/>
      <c r="T44" s="276"/>
      <c r="U44" s="276"/>
      <c r="V44" s="276"/>
      <c r="W44" s="276"/>
      <c r="Z44" s="318"/>
      <c r="AA44" s="318"/>
      <c r="AB44" s="318"/>
      <c r="AC44" s="318"/>
      <c r="AD44" s="318"/>
      <c r="AE44" s="318"/>
      <c r="AH44" s="294"/>
      <c r="AI44" s="294"/>
      <c r="AJ44" s="294"/>
      <c r="AK44" s="294"/>
      <c r="AL44" s="294"/>
      <c r="AM44" s="294"/>
      <c r="AP44" s="294"/>
      <c r="AQ44" s="294"/>
      <c r="AR44" s="294"/>
      <c r="AS44" s="294"/>
      <c r="AT44" s="294"/>
      <c r="AU44" s="294"/>
      <c r="AX44" s="294"/>
      <c r="AY44" s="294"/>
      <c r="AZ44" s="294"/>
      <c r="BA44" s="294"/>
      <c r="BB44" s="294"/>
      <c r="BC44" s="294"/>
      <c r="BF44" s="294"/>
      <c r="BG44" s="294"/>
      <c r="BH44" s="294"/>
      <c r="BI44" s="294"/>
      <c r="BJ44" s="294"/>
      <c r="BK44" s="294"/>
      <c r="BV44" s="196" t="s">
        <v>241</v>
      </c>
      <c r="BW44" s="191"/>
      <c r="BX44" s="191"/>
      <c r="BY44" s="197" t="str">
        <f>IF(AWARD_ROBOTPERFORMANCE_1_SCORE&lt;&gt;"",AWARD_ROBOTPERFORMANCE_1_SCORE,"")</f>
        <v/>
      </c>
      <c r="BZ44" s="191"/>
      <c r="CA44" s="191"/>
      <c r="CD44" s="294"/>
      <c r="CE44" s="294"/>
      <c r="CF44" s="294"/>
      <c r="CG44" s="294"/>
      <c r="CH44" s="294"/>
      <c r="CI44" s="294"/>
      <c r="CL44" s="294"/>
      <c r="CM44" s="294"/>
      <c r="CN44" s="294"/>
      <c r="CO44" s="294"/>
      <c r="CP44" s="294"/>
      <c r="CQ44" s="294"/>
      <c r="CT44" s="294"/>
      <c r="CU44" s="294"/>
      <c r="CV44" s="294"/>
      <c r="CW44" s="294"/>
      <c r="CX44" s="294"/>
      <c r="CY44" s="294"/>
      <c r="DB44" s="276"/>
      <c r="DC44" s="276"/>
      <c r="DD44" s="276"/>
      <c r="DE44" s="276"/>
      <c r="DF44" s="276"/>
      <c r="DG44" s="276"/>
      <c r="DJ44" s="175" t="s">
        <v>228</v>
      </c>
      <c r="DR44" s="279"/>
      <c r="DS44" s="279"/>
      <c r="DT44" s="279"/>
      <c r="DU44" s="279"/>
      <c r="DV44" s="279"/>
      <c r="DW44" s="279"/>
    </row>
    <row r="45" spans="2:135" ht="21" customHeight="1">
      <c r="B45" s="176"/>
      <c r="C45" s="177"/>
      <c r="D45" s="177"/>
      <c r="E45" s="177"/>
      <c r="F45" s="177"/>
      <c r="G45" s="178"/>
      <c r="J45" s="189" t="s">
        <v>182</v>
      </c>
      <c r="K45" s="177" t="s">
        <v>184</v>
      </c>
      <c r="L45" s="177"/>
      <c r="M45" s="177"/>
      <c r="N45" s="177"/>
      <c r="O45" s="177"/>
      <c r="R45" s="276"/>
      <c r="S45" s="276"/>
      <c r="T45" s="276"/>
      <c r="U45" s="276"/>
      <c r="V45" s="276"/>
      <c r="W45" s="276"/>
      <c r="AH45" s="294"/>
      <c r="AI45" s="294"/>
      <c r="AJ45" s="294"/>
      <c r="AK45" s="294"/>
      <c r="AL45" s="294"/>
      <c r="AM45" s="294"/>
      <c r="AP45" s="294"/>
      <c r="AQ45" s="294"/>
      <c r="AR45" s="294"/>
      <c r="AS45" s="294"/>
      <c r="AT45" s="294"/>
      <c r="AU45" s="294"/>
      <c r="AX45" s="294"/>
      <c r="AY45" s="294"/>
      <c r="AZ45" s="294"/>
      <c r="BA45" s="294"/>
      <c r="BB45" s="294"/>
      <c r="BC45" s="294"/>
      <c r="BF45" s="294"/>
      <c r="BG45" s="294"/>
      <c r="BH45" s="294"/>
      <c r="BI45" s="294"/>
      <c r="BJ45" s="294"/>
      <c r="BK45" s="294"/>
      <c r="BV45" s="191"/>
      <c r="BW45" s="191"/>
      <c r="BX45" s="191"/>
      <c r="BY45" s="191"/>
      <c r="BZ45" s="191"/>
      <c r="CA45" s="191"/>
      <c r="CD45" s="175" t="s">
        <v>228</v>
      </c>
      <c r="CL45" s="175" t="s">
        <v>228</v>
      </c>
      <c r="CT45" s="175" t="s">
        <v>228</v>
      </c>
      <c r="DB45" s="276"/>
      <c r="DC45" s="276"/>
      <c r="DD45" s="276"/>
      <c r="DE45" s="276"/>
      <c r="DF45" s="276"/>
      <c r="DG45" s="276"/>
      <c r="DJ45" s="277" t="str">
        <f>IF(AWARD_CHAMPIONS_3&lt;&gt;"",AWARD_CHAMPIONS_3,"")</f>
        <v/>
      </c>
      <c r="DK45" s="277" t="str">
        <f>IF(ISNA(INDEX(OfficialTeamList[Team Name],MATCH(DJ45, OfficialTeamList[Team Number],0))),"---",INDEX(OfficialTeamList[Team Name],MATCH(DJ45, OfficialTeamList[Team Number],0)))</f>
        <v>---</v>
      </c>
      <c r="DL45" s="277"/>
      <c r="DM45" s="277"/>
      <c r="DN45" s="277"/>
      <c r="DO45" s="277"/>
      <c r="DR45" s="279"/>
      <c r="DS45" s="279"/>
      <c r="DT45" s="279"/>
      <c r="DU45" s="279"/>
      <c r="DV45" s="279"/>
      <c r="DW45" s="279"/>
    </row>
    <row r="46" spans="2:135" ht="21" customHeight="1">
      <c r="B46" s="176"/>
      <c r="C46" s="177"/>
      <c r="D46" s="177"/>
      <c r="E46" s="177"/>
      <c r="F46" s="177"/>
      <c r="G46" s="178"/>
      <c r="J46" s="177" t="s">
        <v>179</v>
      </c>
      <c r="K46" s="177"/>
      <c r="L46" s="177"/>
      <c r="M46" s="177"/>
      <c r="N46" s="177"/>
      <c r="O46" s="177"/>
      <c r="R46" s="276"/>
      <c r="S46" s="276"/>
      <c r="T46" s="276"/>
      <c r="U46" s="276"/>
      <c r="V46" s="276"/>
      <c r="W46" s="276"/>
      <c r="Z46" s="175" t="s">
        <v>215</v>
      </c>
      <c r="CD46" s="306" t="str">
        <f>IF(AWARD_ROBOTDESIGN_2&lt;&gt;"",AWARD_ROBOTDESIGN_2,"")</f>
        <v/>
      </c>
      <c r="CE46" s="306" t="str">
        <f>IF(ISNA(INDEX(OfficialTeamList[Team Name],MATCH(CD46, OfficialTeamList[Team Number],0))),"---",INDEX(OfficialTeamList[Team Name],MATCH(CD46, OfficialTeamList[Team Number],0)))</f>
        <v>---</v>
      </c>
      <c r="CF46" s="306"/>
      <c r="CG46" s="306"/>
      <c r="CH46" s="306"/>
      <c r="CI46" s="306"/>
      <c r="CL46" s="295" t="str">
        <f>IF(AWARD_INNOVATIONPROJECT_2&lt;&gt;"",AWARD_INNOVATIONPROJECT_2,"")</f>
        <v/>
      </c>
      <c r="CM46" s="295" t="str">
        <f>IF(ISNA(INDEX(OfficialTeamList[Team Name],MATCH(CL46, OfficialTeamList[Team Number],0))),"---",INDEX(OfficialTeamList[Team Name],MATCH(CL46, OfficialTeamList[Team Number],0)))</f>
        <v>---</v>
      </c>
      <c r="CN46" s="295"/>
      <c r="CO46" s="295"/>
      <c r="CP46" s="295"/>
      <c r="CQ46" s="295"/>
      <c r="CT46" s="305" t="str">
        <f>IF(AWARD_COREVALUES_2&lt;&gt;"",AWARD_COREVALUES_2,"")</f>
        <v/>
      </c>
      <c r="CU46" s="305" t="str">
        <f>IF(ISNA(INDEX(OfficialTeamList[Team Name],MATCH(CT46, OfficialTeamList[Team Number],0))),"---",INDEX(OfficialTeamList[Team Name],MATCH(CT46, OfficialTeamList[Team Number],0)))</f>
        <v>---</v>
      </c>
      <c r="CV46" s="305"/>
      <c r="CW46" s="305"/>
      <c r="CX46" s="305"/>
      <c r="CY46" s="305"/>
      <c r="DB46" s="276"/>
      <c r="DC46" s="276"/>
      <c r="DD46" s="276"/>
      <c r="DE46" s="276"/>
      <c r="DF46" s="276"/>
      <c r="DG46" s="276"/>
      <c r="DJ46" s="277"/>
      <c r="DK46" s="277"/>
      <c r="DL46" s="277"/>
      <c r="DM46" s="277"/>
      <c r="DN46" s="277"/>
      <c r="DO46" s="277"/>
      <c r="DR46" s="279"/>
      <c r="DS46" s="279"/>
      <c r="DT46" s="279"/>
      <c r="DU46" s="279"/>
      <c r="DV46" s="279"/>
      <c r="DW46" s="279"/>
    </row>
    <row r="47" spans="2:135" ht="21" customHeight="1">
      <c r="B47" s="176"/>
      <c r="C47" s="177"/>
      <c r="D47" s="177"/>
      <c r="E47" s="177"/>
      <c r="F47" s="177"/>
      <c r="G47" s="178"/>
      <c r="J47" s="177"/>
      <c r="K47" s="177"/>
      <c r="L47" s="177"/>
      <c r="M47" s="177"/>
      <c r="N47" s="177"/>
      <c r="O47" s="177"/>
      <c r="Z47" s="307" t="str">
        <f>IF(AWARD_COACHMENTOR_NAME&lt;&gt;"",AWARD_COACHMENTOR_NAME,"")</f>
        <v/>
      </c>
      <c r="AA47" s="307"/>
      <c r="AB47" s="307"/>
      <c r="AC47" s="307"/>
      <c r="AD47" s="307"/>
      <c r="AE47" s="307"/>
      <c r="AH47" s="175" t="s">
        <v>228</v>
      </c>
      <c r="AP47" s="175" t="s">
        <v>228</v>
      </c>
      <c r="AX47" s="175" t="s">
        <v>228</v>
      </c>
      <c r="BF47" s="175" t="s">
        <v>228</v>
      </c>
      <c r="BV47" s="175" t="s">
        <v>228</v>
      </c>
      <c r="CD47" s="306"/>
      <c r="CE47" s="306"/>
      <c r="CF47" s="306"/>
      <c r="CG47" s="306"/>
      <c r="CH47" s="306"/>
      <c r="CI47" s="306"/>
      <c r="CL47" s="295"/>
      <c r="CM47" s="295"/>
      <c r="CN47" s="295"/>
      <c r="CO47" s="295"/>
      <c r="CP47" s="295"/>
      <c r="CQ47" s="295"/>
      <c r="CT47" s="305"/>
      <c r="CU47" s="305"/>
      <c r="CV47" s="305"/>
      <c r="CW47" s="305"/>
      <c r="CX47" s="305"/>
      <c r="CY47" s="305"/>
      <c r="DB47" s="276"/>
      <c r="DC47" s="276"/>
      <c r="DD47" s="276"/>
      <c r="DE47" s="276"/>
      <c r="DF47" s="276"/>
      <c r="DG47" s="276"/>
      <c r="DJ47" s="175" t="s">
        <v>271</v>
      </c>
      <c r="DL47" s="278" t="str">
        <f>IF(AWARD_CHAMPIONS_3_ADV_TO&lt;&gt;"",AWARD_CHAMPIONS_3_ADV_TO,"")</f>
        <v/>
      </c>
      <c r="DM47" s="278"/>
      <c r="DN47" s="278"/>
      <c r="DO47" s="278"/>
      <c r="DR47" s="279"/>
      <c r="DS47" s="279"/>
      <c r="DT47" s="279"/>
      <c r="DU47" s="279"/>
      <c r="DV47" s="279"/>
      <c r="DW47" s="279"/>
    </row>
    <row r="48" spans="2:135" ht="21" customHeight="1">
      <c r="B48" s="176"/>
      <c r="C48" s="177"/>
      <c r="D48" s="177"/>
      <c r="E48" s="177"/>
      <c r="F48" s="177"/>
      <c r="G48" s="178"/>
      <c r="J48" s="329" t="s">
        <v>190</v>
      </c>
      <c r="K48" s="329"/>
      <c r="L48" s="329"/>
      <c r="M48" s="329"/>
      <c r="N48" s="329"/>
      <c r="O48" s="329"/>
      <c r="R48" s="276" t="s">
        <v>236</v>
      </c>
      <c r="S48" s="276"/>
      <c r="T48" s="276"/>
      <c r="U48" s="276"/>
      <c r="V48" s="276"/>
      <c r="W48" s="276"/>
      <c r="Z48" s="307"/>
      <c r="AA48" s="307"/>
      <c r="AB48" s="307"/>
      <c r="AC48" s="307"/>
      <c r="AD48" s="307"/>
      <c r="AE48" s="307"/>
      <c r="AH48" s="309" t="str">
        <f>IF(AWARD_MOTIVATE_1&lt;&gt;"",AWARD_MOTIVATE_1,"")</f>
        <v/>
      </c>
      <c r="AI48" s="309" t="str">
        <f>IF(ISNA(INDEX(OfficialTeamList[Team Name],MATCH(AH48, OfficialTeamList[Team Number],0))),"---",INDEX(OfficialTeamList[Team Name],MATCH(AH48, OfficialTeamList[Team Number],0)))</f>
        <v>---</v>
      </c>
      <c r="AJ48" s="309"/>
      <c r="AK48" s="309"/>
      <c r="AL48" s="309"/>
      <c r="AM48" s="309"/>
      <c r="AP48" s="309" t="str">
        <f>IF(AWARD_RISING_1&lt;&gt;"",AWARD_RISING_1,"")</f>
        <v/>
      </c>
      <c r="AQ48" s="309" t="str">
        <f>IF(ISNA(INDEX(OfficialTeamList[Team Name],MATCH(AP48, OfficialTeamList[Team Number],0))),"---",INDEX(OfficialTeamList[Team Name],MATCH(AP48, OfficialTeamList[Team Number],0)))</f>
        <v>---</v>
      </c>
      <c r="AR48" s="309"/>
      <c r="AS48" s="309"/>
      <c r="AT48" s="309"/>
      <c r="AU48" s="309"/>
      <c r="AX48" s="309" t="str">
        <f>IF(AWARD_BREAKTHROUGH_1&lt;&gt;"",AWARD_BREAKTHROUGH_1,"")</f>
        <v/>
      </c>
      <c r="AY48" s="309" t="str">
        <f>IF(ISNA(INDEX(OfficialTeamList[Team Name],MATCH(AX48, OfficialTeamList[Team Number],0))),"---",INDEX(OfficialTeamList[Team Name],MATCH(AX48, OfficialTeamList[Team Number],0)))</f>
        <v>---</v>
      </c>
      <c r="AZ48" s="309"/>
      <c r="BA48" s="309"/>
      <c r="BB48" s="309"/>
      <c r="BC48" s="309"/>
      <c r="BF48" s="309" t="str">
        <f>IF(AWARD_ENGINEERING_1&lt;&gt;"",AWARD_ENGINEERING_1,"")</f>
        <v/>
      </c>
      <c r="BG48" s="309" t="str">
        <f>IF(ISNA(INDEX(OfficialTeamList[Team Name],MATCH(BF48, OfficialTeamList[Team Number],0))),"---",INDEX(OfficialTeamList[Team Name],MATCH(BF48, OfficialTeamList[Team Number],0)))</f>
        <v>---</v>
      </c>
      <c r="BH48" s="309"/>
      <c r="BI48" s="309"/>
      <c r="BJ48" s="309"/>
      <c r="BK48" s="309"/>
      <c r="BV48" s="307" t="str">
        <f>IF(AWARD_ROBOTPERFORMANCE_1&lt;&gt;"",AWARD_ROBOTPERFORMANCE_1,"")</f>
        <v/>
      </c>
      <c r="BW48" s="307" t="str">
        <f>IF(ISNA(INDEX(OfficialTeamList[Team Name],MATCH(BV48, OfficialTeamList[Team Number],0))),"---",INDEX(OfficialTeamList[Team Name],MATCH(BV48, OfficialTeamList[Team Number],0)))</f>
        <v>---</v>
      </c>
      <c r="BX48" s="307"/>
      <c r="BY48" s="307"/>
      <c r="BZ48" s="307"/>
      <c r="CA48" s="307"/>
      <c r="DB48" s="276"/>
      <c r="DC48" s="276"/>
      <c r="DD48" s="276"/>
      <c r="DE48" s="276"/>
      <c r="DF48" s="276"/>
      <c r="DG48" s="276"/>
      <c r="DR48" s="279"/>
      <c r="DS48" s="279"/>
      <c r="DT48" s="279"/>
      <c r="DU48" s="279"/>
      <c r="DV48" s="279"/>
      <c r="DW48" s="279"/>
    </row>
    <row r="49" spans="2:127" ht="21" customHeight="1">
      <c r="B49" s="176"/>
      <c r="C49" s="177"/>
      <c r="D49" s="177"/>
      <c r="E49" s="177"/>
      <c r="F49" s="177"/>
      <c r="G49" s="178"/>
      <c r="J49" s="177"/>
      <c r="K49" s="177"/>
      <c r="L49" s="177"/>
      <c r="M49" s="177"/>
      <c r="N49" s="177"/>
      <c r="O49" s="177"/>
      <c r="R49" s="276"/>
      <c r="S49" s="276"/>
      <c r="T49" s="276"/>
      <c r="U49" s="276"/>
      <c r="V49" s="276"/>
      <c r="W49" s="276"/>
      <c r="Z49" s="175" t="s">
        <v>225</v>
      </c>
      <c r="AA49" s="195" t="str">
        <f>IF(AWARD_COACHMENTOR_TEAMNUMBER&lt;&gt;"",AWARD_COACHMENTOR_TEAMNUMBER,"")</f>
        <v/>
      </c>
      <c r="AB49" s="319" t="str">
        <f>IF(ISNA(INDEX(OfficialTeamList[Team Name],MATCH(AA49, OfficialTeamList[Team Number],0))),"---",INDEX(OfficialTeamList[Team Name],MATCH(AA49, OfficialTeamList[Team Number],0)))</f>
        <v>---</v>
      </c>
      <c r="AC49" s="319"/>
      <c r="AD49" s="319"/>
      <c r="AE49" s="319"/>
      <c r="AH49" s="309"/>
      <c r="AI49" s="309"/>
      <c r="AJ49" s="309"/>
      <c r="AK49" s="309"/>
      <c r="AL49" s="309"/>
      <c r="AM49" s="309"/>
      <c r="AP49" s="309"/>
      <c r="AQ49" s="309"/>
      <c r="AR49" s="309"/>
      <c r="AS49" s="309"/>
      <c r="AT49" s="309"/>
      <c r="AU49" s="309"/>
      <c r="AX49" s="309"/>
      <c r="AY49" s="309"/>
      <c r="AZ49" s="309"/>
      <c r="BA49" s="309"/>
      <c r="BB49" s="309"/>
      <c r="BC49" s="309"/>
      <c r="BF49" s="309"/>
      <c r="BG49" s="309"/>
      <c r="BH49" s="309"/>
      <c r="BI49" s="309"/>
      <c r="BJ49" s="309"/>
      <c r="BK49" s="309"/>
      <c r="BV49" s="307"/>
      <c r="BW49" s="307"/>
      <c r="BX49" s="307"/>
      <c r="BY49" s="307"/>
      <c r="BZ49" s="307"/>
      <c r="CA49" s="307"/>
      <c r="CD49" s="175" t="s">
        <v>247</v>
      </c>
      <c r="CL49" s="175" t="s">
        <v>254</v>
      </c>
      <c r="CT49" s="175" t="s">
        <v>255</v>
      </c>
      <c r="DR49" s="279"/>
      <c r="DS49" s="279"/>
      <c r="DT49" s="279"/>
      <c r="DU49" s="279"/>
      <c r="DV49" s="279"/>
      <c r="DW49" s="279"/>
    </row>
    <row r="50" spans="2:127" ht="21" customHeight="1">
      <c r="B50" s="176"/>
      <c r="C50" s="177"/>
      <c r="D50" s="177"/>
      <c r="E50" s="177"/>
      <c r="F50" s="177"/>
      <c r="G50" s="178"/>
      <c r="J50" s="190" t="s">
        <v>191</v>
      </c>
      <c r="K50" s="190"/>
      <c r="L50" s="190"/>
      <c r="M50" s="190"/>
      <c r="N50" s="190"/>
      <c r="O50" s="190"/>
      <c r="R50" s="276"/>
      <c r="S50" s="276"/>
      <c r="T50" s="276"/>
      <c r="U50" s="276"/>
      <c r="V50" s="276"/>
      <c r="W50" s="276"/>
      <c r="CD50" s="294" t="s">
        <v>239</v>
      </c>
      <c r="CE50" s="294"/>
      <c r="CF50" s="294"/>
      <c r="CG50" s="294"/>
      <c r="CH50" s="294"/>
      <c r="CI50" s="294"/>
      <c r="CL50" s="294" t="s">
        <v>239</v>
      </c>
      <c r="CM50" s="294"/>
      <c r="CN50" s="294"/>
      <c r="CO50" s="294"/>
      <c r="CP50" s="294"/>
      <c r="CQ50" s="294"/>
      <c r="CT50" s="294" t="s">
        <v>239</v>
      </c>
      <c r="CU50" s="294"/>
      <c r="CV50" s="294"/>
      <c r="CW50" s="294"/>
      <c r="CX50" s="294"/>
      <c r="CY50" s="294"/>
      <c r="DB50" s="276" t="s">
        <v>265</v>
      </c>
      <c r="DC50" s="276"/>
      <c r="DD50" s="276"/>
      <c r="DE50" s="276"/>
      <c r="DF50" s="276"/>
      <c r="DG50" s="276"/>
      <c r="DR50" s="279"/>
      <c r="DS50" s="279"/>
      <c r="DT50" s="279"/>
      <c r="DU50" s="279"/>
      <c r="DV50" s="279"/>
      <c r="DW50" s="279"/>
    </row>
    <row r="51" spans="2:127" ht="21" customHeight="1">
      <c r="B51" s="176"/>
      <c r="C51" s="177"/>
      <c r="D51" s="177"/>
      <c r="E51" s="177"/>
      <c r="F51" s="177"/>
      <c r="G51" s="178"/>
      <c r="J51" s="190"/>
      <c r="K51" s="190"/>
      <c r="L51" s="190"/>
      <c r="M51" s="190"/>
      <c r="N51" s="190"/>
      <c r="O51" s="190"/>
      <c r="R51" s="276"/>
      <c r="S51" s="276"/>
      <c r="T51" s="276"/>
      <c r="U51" s="276"/>
      <c r="V51" s="276"/>
      <c r="W51" s="276"/>
      <c r="CD51" s="294"/>
      <c r="CE51" s="294"/>
      <c r="CF51" s="294"/>
      <c r="CG51" s="294"/>
      <c r="CH51" s="294"/>
      <c r="CI51" s="294"/>
      <c r="CL51" s="294"/>
      <c r="CM51" s="294"/>
      <c r="CN51" s="294"/>
      <c r="CO51" s="294"/>
      <c r="CP51" s="294"/>
      <c r="CQ51" s="294"/>
      <c r="CT51" s="294"/>
      <c r="CU51" s="294"/>
      <c r="CV51" s="294"/>
      <c r="CW51" s="294"/>
      <c r="CX51" s="294"/>
      <c r="CY51" s="294"/>
      <c r="DB51" s="276"/>
      <c r="DC51" s="276"/>
      <c r="DD51" s="276"/>
      <c r="DE51" s="276"/>
      <c r="DF51" s="276"/>
      <c r="DG51" s="276"/>
      <c r="DR51" s="279"/>
      <c r="DS51" s="279"/>
      <c r="DT51" s="279"/>
      <c r="DU51" s="279"/>
      <c r="DV51" s="279"/>
      <c r="DW51" s="279"/>
    </row>
    <row r="52" spans="2:127" ht="21" customHeight="1">
      <c r="B52" s="176"/>
      <c r="C52" s="177"/>
      <c r="D52" s="177"/>
      <c r="E52" s="177"/>
      <c r="F52" s="177"/>
      <c r="G52" s="178"/>
      <c r="J52" s="189" t="s">
        <v>182</v>
      </c>
      <c r="K52" s="177" t="s">
        <v>192</v>
      </c>
      <c r="L52" s="177"/>
      <c r="M52" s="177"/>
      <c r="N52" s="177"/>
      <c r="O52" s="177"/>
      <c r="R52" s="276"/>
      <c r="S52" s="276"/>
      <c r="T52" s="276"/>
      <c r="U52" s="276"/>
      <c r="V52" s="276"/>
      <c r="W52" s="276"/>
      <c r="CD52" s="294"/>
      <c r="CE52" s="294"/>
      <c r="CF52" s="294"/>
      <c r="CG52" s="294"/>
      <c r="CH52" s="294"/>
      <c r="CI52" s="294"/>
      <c r="CL52" s="294"/>
      <c r="CM52" s="294"/>
      <c r="CN52" s="294"/>
      <c r="CO52" s="294"/>
      <c r="CP52" s="294"/>
      <c r="CQ52" s="294"/>
      <c r="CT52" s="294"/>
      <c r="CU52" s="294"/>
      <c r="CV52" s="294"/>
      <c r="CW52" s="294"/>
      <c r="CX52" s="294"/>
      <c r="CY52" s="294"/>
      <c r="DB52" s="276"/>
      <c r="DC52" s="276"/>
      <c r="DD52" s="276"/>
      <c r="DE52" s="276"/>
      <c r="DF52" s="276"/>
      <c r="DG52" s="276"/>
      <c r="DR52" s="279"/>
      <c r="DS52" s="279"/>
      <c r="DT52" s="279"/>
      <c r="DU52" s="279"/>
      <c r="DV52" s="279"/>
      <c r="DW52" s="279"/>
    </row>
    <row r="53" spans="2:127" ht="21" customHeight="1">
      <c r="B53" s="176"/>
      <c r="C53" s="177"/>
      <c r="D53" s="177"/>
      <c r="E53" s="177"/>
      <c r="F53" s="177"/>
      <c r="G53" s="178"/>
      <c r="J53" s="189" t="s">
        <v>182</v>
      </c>
      <c r="K53" s="177" t="s">
        <v>192</v>
      </c>
      <c r="L53" s="177"/>
      <c r="M53" s="177"/>
      <c r="N53" s="177"/>
      <c r="O53" s="177"/>
      <c r="R53" s="276"/>
      <c r="S53" s="276"/>
      <c r="T53" s="276"/>
      <c r="U53" s="276"/>
      <c r="V53" s="276"/>
      <c r="W53" s="276"/>
      <c r="CD53" s="294"/>
      <c r="CE53" s="294"/>
      <c r="CF53" s="294"/>
      <c r="CG53" s="294"/>
      <c r="CH53" s="294"/>
      <c r="CI53" s="294"/>
      <c r="CL53" s="294"/>
      <c r="CM53" s="294"/>
      <c r="CN53" s="294"/>
      <c r="CO53" s="294"/>
      <c r="CP53" s="294"/>
      <c r="CQ53" s="294"/>
      <c r="CT53" s="294"/>
      <c r="CU53" s="294"/>
      <c r="CV53" s="294"/>
      <c r="CW53" s="294"/>
      <c r="CX53" s="294"/>
      <c r="CY53" s="294"/>
      <c r="DB53" s="276"/>
      <c r="DC53" s="276"/>
      <c r="DD53" s="276"/>
      <c r="DE53" s="276"/>
      <c r="DF53" s="276"/>
      <c r="DG53" s="276"/>
      <c r="DR53" s="279"/>
      <c r="DS53" s="279"/>
      <c r="DT53" s="279"/>
      <c r="DU53" s="279"/>
      <c r="DV53" s="279"/>
      <c r="DW53" s="279"/>
    </row>
    <row r="54" spans="2:127" ht="21" customHeight="1">
      <c r="B54" s="176"/>
      <c r="C54" s="177"/>
      <c r="D54" s="177"/>
      <c r="E54" s="177"/>
      <c r="F54" s="177"/>
      <c r="G54" s="178"/>
      <c r="J54" s="189" t="s">
        <v>182</v>
      </c>
      <c r="K54" s="177" t="s">
        <v>192</v>
      </c>
      <c r="L54" s="177"/>
      <c r="M54" s="177"/>
      <c r="N54" s="177"/>
      <c r="O54" s="177"/>
      <c r="R54" s="276"/>
      <c r="S54" s="276"/>
      <c r="T54" s="276"/>
      <c r="U54" s="276"/>
      <c r="V54" s="276"/>
      <c r="W54" s="276"/>
      <c r="CD54" s="294"/>
      <c r="CE54" s="294"/>
      <c r="CF54" s="294"/>
      <c r="CG54" s="294"/>
      <c r="CH54" s="294"/>
      <c r="CI54" s="294"/>
      <c r="CL54" s="294"/>
      <c r="CM54" s="294"/>
      <c r="CN54" s="294"/>
      <c r="CO54" s="294"/>
      <c r="CP54" s="294"/>
      <c r="CQ54" s="294"/>
      <c r="CT54" s="294"/>
      <c r="CU54" s="294"/>
      <c r="CV54" s="294"/>
      <c r="CW54" s="294"/>
      <c r="CX54" s="294"/>
      <c r="CY54" s="294"/>
      <c r="DB54" s="276"/>
      <c r="DC54" s="276"/>
      <c r="DD54" s="276"/>
      <c r="DE54" s="276"/>
      <c r="DF54" s="276"/>
      <c r="DG54" s="276"/>
      <c r="DR54" s="279"/>
      <c r="DS54" s="279"/>
      <c r="DT54" s="279"/>
      <c r="DU54" s="279"/>
      <c r="DV54" s="279"/>
      <c r="DW54" s="279"/>
    </row>
    <row r="55" spans="2:127" ht="21" customHeight="1">
      <c r="B55" s="176"/>
      <c r="C55" s="177"/>
      <c r="D55" s="177"/>
      <c r="E55" s="177"/>
      <c r="F55" s="177"/>
      <c r="G55" s="178"/>
      <c r="J55" s="189" t="s">
        <v>182</v>
      </c>
      <c r="K55" s="177" t="s">
        <v>192</v>
      </c>
      <c r="L55" s="177"/>
      <c r="M55" s="177"/>
      <c r="N55" s="177"/>
      <c r="O55" s="177"/>
      <c r="R55" s="276"/>
      <c r="S55" s="276"/>
      <c r="T55" s="276"/>
      <c r="U55" s="276"/>
      <c r="V55" s="276"/>
      <c r="W55" s="276"/>
      <c r="CD55" s="294"/>
      <c r="CE55" s="294"/>
      <c r="CF55" s="294"/>
      <c r="CG55" s="294"/>
      <c r="CH55" s="294"/>
      <c r="CI55" s="294"/>
      <c r="CL55" s="294"/>
      <c r="CM55" s="294"/>
      <c r="CN55" s="294"/>
      <c r="CO55" s="294"/>
      <c r="CP55" s="294"/>
      <c r="CQ55" s="294"/>
      <c r="CT55" s="294"/>
      <c r="CU55" s="294"/>
      <c r="CV55" s="294"/>
      <c r="CW55" s="294"/>
      <c r="CX55" s="294"/>
      <c r="CY55" s="294"/>
      <c r="DR55" s="279"/>
      <c r="DS55" s="279"/>
      <c r="DT55" s="279"/>
      <c r="DU55" s="279"/>
      <c r="DV55" s="279"/>
      <c r="DW55" s="279"/>
    </row>
    <row r="56" spans="2:127" ht="21" customHeight="1">
      <c r="B56" s="176"/>
      <c r="C56" s="177"/>
      <c r="D56" s="177"/>
      <c r="E56" s="177"/>
      <c r="F56" s="177"/>
      <c r="G56" s="178"/>
      <c r="J56" s="177"/>
      <c r="K56" s="177"/>
      <c r="L56" s="177"/>
      <c r="M56" s="177"/>
      <c r="N56" s="177"/>
      <c r="O56" s="177"/>
      <c r="CD56" s="294"/>
      <c r="CE56" s="294"/>
      <c r="CF56" s="294"/>
      <c r="CG56" s="294"/>
      <c r="CH56" s="294"/>
      <c r="CI56" s="294"/>
      <c r="CL56" s="294"/>
      <c r="CM56" s="294"/>
      <c r="CN56" s="294"/>
      <c r="CO56" s="294"/>
      <c r="CP56" s="294"/>
      <c r="CQ56" s="294"/>
      <c r="CT56" s="294"/>
      <c r="CU56" s="294"/>
      <c r="CV56" s="294"/>
      <c r="CW56" s="294"/>
      <c r="CX56" s="294"/>
      <c r="CY56" s="294"/>
      <c r="DR56" s="279"/>
      <c r="DS56" s="279"/>
      <c r="DT56" s="279"/>
      <c r="DU56" s="279"/>
      <c r="DV56" s="279"/>
      <c r="DW56" s="279"/>
    </row>
    <row r="57" spans="2:127" ht="21" customHeight="1">
      <c r="B57" s="176"/>
      <c r="C57" s="177"/>
      <c r="D57" s="177"/>
      <c r="E57" s="177"/>
      <c r="F57" s="177"/>
      <c r="G57" s="178"/>
      <c r="J57" s="177"/>
      <c r="K57" s="177"/>
      <c r="L57" s="177"/>
      <c r="M57" s="177"/>
      <c r="N57" s="177"/>
      <c r="O57" s="177"/>
      <c r="R57" s="330" t="s">
        <v>213</v>
      </c>
      <c r="S57" s="330"/>
      <c r="T57" s="330"/>
      <c r="U57" s="330"/>
      <c r="V57" s="330"/>
      <c r="W57" s="330"/>
      <c r="CD57" s="175" t="s">
        <v>228</v>
      </c>
      <c r="CL57" s="175" t="s">
        <v>228</v>
      </c>
      <c r="CT57" s="175" t="s">
        <v>228</v>
      </c>
      <c r="DR57" s="279"/>
      <c r="DS57" s="279"/>
      <c r="DT57" s="279"/>
      <c r="DU57" s="279"/>
      <c r="DV57" s="279"/>
      <c r="DW57" s="279"/>
    </row>
    <row r="58" spans="2:127" ht="21" customHeight="1">
      <c r="B58" s="176"/>
      <c r="C58" s="177"/>
      <c r="D58" s="177"/>
      <c r="E58" s="177"/>
      <c r="F58" s="177"/>
      <c r="G58" s="178"/>
      <c r="J58" s="177"/>
      <c r="K58" s="177"/>
      <c r="L58" s="177" t="s">
        <v>172</v>
      </c>
      <c r="M58" s="177"/>
      <c r="N58" s="177"/>
      <c r="O58" s="177"/>
      <c r="R58" s="330"/>
      <c r="S58" s="330"/>
      <c r="T58" s="330"/>
      <c r="U58" s="330"/>
      <c r="V58" s="330"/>
      <c r="W58" s="330"/>
      <c r="CD58" s="306" t="str">
        <f>IF(AWARD_ROBOTDESIGN_1&lt;&gt;"",AWARD_ROBOTDESIGN_1,"")</f>
        <v/>
      </c>
      <c r="CE58" s="306" t="str">
        <f>IF(ISNA(INDEX(OfficialTeamList[Team Name],MATCH(CD58, OfficialTeamList[Team Number],0))),"---",INDEX(OfficialTeamList[Team Name],MATCH(CD58, OfficialTeamList[Team Number],0)))</f>
        <v>---</v>
      </c>
      <c r="CF58" s="306"/>
      <c r="CG58" s="306"/>
      <c r="CH58" s="306"/>
      <c r="CI58" s="306"/>
      <c r="CL58" s="295" t="str">
        <f>IF(AWARD_INNOVATIONPROJECT_1&lt;&gt;"",AWARD_INNOVATIONPROJECT_1,"")</f>
        <v/>
      </c>
      <c r="CM58" s="295" t="str">
        <f>IF(ISNA(INDEX(OfficialTeamList[Team Name],MATCH(CL58, OfficialTeamList[Team Number],0))),"---",INDEX(OfficialTeamList[Team Name],MATCH(CL58, OfficialTeamList[Team Number],0)))</f>
        <v>---</v>
      </c>
      <c r="CN58" s="295"/>
      <c r="CO58" s="295"/>
      <c r="CP58" s="295"/>
      <c r="CQ58" s="295"/>
      <c r="CT58" s="305" t="str">
        <f>IF(AWARD_COREVALUES_1&lt;&gt;"",AWARD_COREVALUES_1,"")</f>
        <v/>
      </c>
      <c r="CU58" s="305" t="str">
        <f>IF(ISNA(INDEX(OfficialTeamList[Team Name],MATCH(CT58, OfficialTeamList[Team Number],0))),"---",INDEX(OfficialTeamList[Team Name],MATCH(CT58, OfficialTeamList[Team Number],0)))</f>
        <v>---</v>
      </c>
      <c r="CV58" s="305"/>
      <c r="CW58" s="305"/>
      <c r="CX58" s="305"/>
      <c r="CY58" s="305"/>
      <c r="DR58" s="279"/>
      <c r="DS58" s="279"/>
      <c r="DT58" s="279"/>
      <c r="DU58" s="279"/>
      <c r="DV58" s="279"/>
      <c r="DW58" s="279"/>
    </row>
    <row r="59" spans="2:127" ht="21" customHeight="1">
      <c r="B59" s="176"/>
      <c r="C59" s="177"/>
      <c r="D59" s="177"/>
      <c r="E59" s="177"/>
      <c r="F59" s="177"/>
      <c r="G59" s="178"/>
      <c r="J59" s="316" t="s">
        <v>185</v>
      </c>
      <c r="K59" s="317"/>
      <c r="L59" s="317"/>
      <c r="M59" s="317"/>
      <c r="N59" s="317"/>
      <c r="O59" s="317"/>
      <c r="R59" s="330"/>
      <c r="S59" s="330"/>
      <c r="T59" s="330"/>
      <c r="U59" s="330"/>
      <c r="V59" s="330"/>
      <c r="W59" s="330"/>
      <c r="CD59" s="306"/>
      <c r="CE59" s="306"/>
      <c r="CF59" s="306"/>
      <c r="CG59" s="306"/>
      <c r="CH59" s="306"/>
      <c r="CI59" s="306"/>
      <c r="CL59" s="295"/>
      <c r="CM59" s="295"/>
      <c r="CN59" s="295"/>
      <c r="CO59" s="295"/>
      <c r="CP59" s="295"/>
      <c r="CQ59" s="295"/>
      <c r="CT59" s="305"/>
      <c r="CU59" s="305"/>
      <c r="CV59" s="305"/>
      <c r="CW59" s="305"/>
      <c r="CX59" s="305"/>
      <c r="CY59" s="305"/>
      <c r="DR59" s="279"/>
      <c r="DS59" s="279"/>
      <c r="DT59" s="279"/>
      <c r="DU59" s="279"/>
      <c r="DV59" s="279"/>
      <c r="DW59" s="279"/>
    </row>
    <row r="60" spans="2:127" ht="21" customHeight="1">
      <c r="B60" s="179"/>
      <c r="C60" s="180"/>
      <c r="D60" s="180"/>
      <c r="E60" s="180"/>
      <c r="F60" s="180"/>
      <c r="G60" s="181"/>
      <c r="J60" s="317"/>
      <c r="K60" s="317"/>
      <c r="L60" s="317"/>
      <c r="M60" s="317"/>
      <c r="N60" s="317"/>
      <c r="O60" s="317"/>
    </row>
    <row r="61" spans="2:127" ht="21" customHeight="1"/>
  </sheetData>
  <mergeCells count="212">
    <mergeCell ref="B18:G21"/>
    <mergeCell ref="B22:G25"/>
    <mergeCell ref="B34:G36"/>
    <mergeCell ref="B38:G40"/>
    <mergeCell ref="J25:O25"/>
    <mergeCell ref="J38:O38"/>
    <mergeCell ref="J48:O48"/>
    <mergeCell ref="J26:O27"/>
    <mergeCell ref="R57:W59"/>
    <mergeCell ref="R25:W25"/>
    <mergeCell ref="R19:W22"/>
    <mergeCell ref="J4:O4"/>
    <mergeCell ref="J59:O60"/>
    <mergeCell ref="R40:W46"/>
    <mergeCell ref="R48:W55"/>
    <mergeCell ref="Z4:AE9"/>
    <mergeCell ref="Z12:AE16"/>
    <mergeCell ref="Z19:AE20"/>
    <mergeCell ref="AA29:AE30"/>
    <mergeCell ref="R39:W39"/>
    <mergeCell ref="Z40:AE44"/>
    <mergeCell ref="Z47:AE48"/>
    <mergeCell ref="Z32:AE38"/>
    <mergeCell ref="AB49:AE49"/>
    <mergeCell ref="R26:W33"/>
    <mergeCell ref="R3:W10"/>
    <mergeCell ref="AY38:BC39"/>
    <mergeCell ref="AX12:BC15"/>
    <mergeCell ref="AX18:AX19"/>
    <mergeCell ref="AY18:BC19"/>
    <mergeCell ref="AX22:BC25"/>
    <mergeCell ref="R2:W2"/>
    <mergeCell ref="R12:W12"/>
    <mergeCell ref="R13:W16"/>
    <mergeCell ref="R18:W18"/>
    <mergeCell ref="AP4:AU8"/>
    <mergeCell ref="AH4:AM8"/>
    <mergeCell ref="AH32:AM35"/>
    <mergeCell ref="AH38:AH39"/>
    <mergeCell ref="AI38:AM39"/>
    <mergeCell ref="AH12:AM15"/>
    <mergeCell ref="AH18:AH19"/>
    <mergeCell ref="AI18:AM19"/>
    <mergeCell ref="AA1:AE2"/>
    <mergeCell ref="DK1:DO2"/>
    <mergeCell ref="DS1:DW2"/>
    <mergeCell ref="BW1:CA2"/>
    <mergeCell ref="CE1:CI2"/>
    <mergeCell ref="CM1:CQ2"/>
    <mergeCell ref="CU1:CY2"/>
    <mergeCell ref="DC1:DG2"/>
    <mergeCell ref="AI1:AM2"/>
    <mergeCell ref="AQ1:AU2"/>
    <mergeCell ref="AY1:BC2"/>
    <mergeCell ref="BG1:BK2"/>
    <mergeCell ref="BO1:BS2"/>
    <mergeCell ref="AH48:AH49"/>
    <mergeCell ref="AI48:AM49"/>
    <mergeCell ref="AP12:AU15"/>
    <mergeCell ref="AP18:AP19"/>
    <mergeCell ref="AQ18:AU19"/>
    <mergeCell ref="AP22:AU25"/>
    <mergeCell ref="AP28:AP29"/>
    <mergeCell ref="AQ28:AU29"/>
    <mergeCell ref="AP32:AU35"/>
    <mergeCell ref="AP38:AP39"/>
    <mergeCell ref="AQ38:AU39"/>
    <mergeCell ref="AP42:AU45"/>
    <mergeCell ref="AP48:AP49"/>
    <mergeCell ref="AQ48:AU49"/>
    <mergeCell ref="AH22:AM25"/>
    <mergeCell ref="AH28:AH29"/>
    <mergeCell ref="AI28:AM29"/>
    <mergeCell ref="BF4:BK8"/>
    <mergeCell ref="J17:O17"/>
    <mergeCell ref="J5:O16"/>
    <mergeCell ref="AX42:BC45"/>
    <mergeCell ref="AX48:AX49"/>
    <mergeCell ref="AY48:BC49"/>
    <mergeCell ref="BF12:BK15"/>
    <mergeCell ref="BF18:BF19"/>
    <mergeCell ref="BG18:BK19"/>
    <mergeCell ref="BF22:BK25"/>
    <mergeCell ref="BF28:BF29"/>
    <mergeCell ref="BG28:BK29"/>
    <mergeCell ref="BF32:BK35"/>
    <mergeCell ref="BF38:BF39"/>
    <mergeCell ref="BG38:BK39"/>
    <mergeCell ref="BF42:BK45"/>
    <mergeCell ref="BF48:BF49"/>
    <mergeCell ref="BG48:BK49"/>
    <mergeCell ref="AX28:AX29"/>
    <mergeCell ref="AY28:BC29"/>
    <mergeCell ref="AX32:BC35"/>
    <mergeCell ref="AX38:AX39"/>
    <mergeCell ref="AX4:BC8"/>
    <mergeCell ref="AH42:AM45"/>
    <mergeCell ref="BN28:BN29"/>
    <mergeCell ref="BO28:BS29"/>
    <mergeCell ref="BN32:BS35"/>
    <mergeCell ref="BN38:BN39"/>
    <mergeCell ref="BO38:BS39"/>
    <mergeCell ref="BN4:BS8"/>
    <mergeCell ref="BN12:BS15"/>
    <mergeCell ref="BN18:BN19"/>
    <mergeCell ref="BO18:BS19"/>
    <mergeCell ref="BN22:BS25"/>
    <mergeCell ref="BV48:BV49"/>
    <mergeCell ref="BW48:CA49"/>
    <mergeCell ref="BV4:CA11"/>
    <mergeCell ref="CD4:CI8"/>
    <mergeCell ref="CD22:CD23"/>
    <mergeCell ref="CE22:CI23"/>
    <mergeCell ref="CD34:CD35"/>
    <mergeCell ref="CE34:CI35"/>
    <mergeCell ref="CD46:CD47"/>
    <mergeCell ref="CE46:CI47"/>
    <mergeCell ref="BV28:BV29"/>
    <mergeCell ref="BW28:CA29"/>
    <mergeCell ref="BV38:BV39"/>
    <mergeCell ref="BW38:CA39"/>
    <mergeCell ref="BV18:BV19"/>
    <mergeCell ref="BW18:CA19"/>
    <mergeCell ref="CL4:CQ8"/>
    <mergeCell ref="CL14:CQ20"/>
    <mergeCell ref="CL22:CL23"/>
    <mergeCell ref="CM22:CQ23"/>
    <mergeCell ref="CL26:CQ32"/>
    <mergeCell ref="CE58:CI59"/>
    <mergeCell ref="CD50:CI56"/>
    <mergeCell ref="CD38:CI44"/>
    <mergeCell ref="CD26:CI32"/>
    <mergeCell ref="CD14:CI20"/>
    <mergeCell ref="CD58:CD59"/>
    <mergeCell ref="DB4:DG8"/>
    <mergeCell ref="DB10:DG21"/>
    <mergeCell ref="DC23:DE23"/>
    <mergeCell ref="CL50:CQ56"/>
    <mergeCell ref="CL58:CL59"/>
    <mergeCell ref="CM58:CQ59"/>
    <mergeCell ref="CT4:CY8"/>
    <mergeCell ref="CT14:CY20"/>
    <mergeCell ref="CT22:CT23"/>
    <mergeCell ref="CU22:CY23"/>
    <mergeCell ref="CT26:CY32"/>
    <mergeCell ref="CT34:CT35"/>
    <mergeCell ref="CU34:CY35"/>
    <mergeCell ref="CT38:CY44"/>
    <mergeCell ref="CT46:CT47"/>
    <mergeCell ref="CU46:CY47"/>
    <mergeCell ref="CT50:CY56"/>
    <mergeCell ref="CT58:CT59"/>
    <mergeCell ref="CU58:CY59"/>
    <mergeCell ref="CL34:CL35"/>
    <mergeCell ref="CM34:CQ35"/>
    <mergeCell ref="CL38:CQ44"/>
    <mergeCell ref="CL46:CL47"/>
    <mergeCell ref="CM46:CQ47"/>
    <mergeCell ref="DC28:DE28"/>
    <mergeCell ref="DC29:DE29"/>
    <mergeCell ref="DC30:DE30"/>
    <mergeCell ref="DC31:DE31"/>
    <mergeCell ref="DC32:DE32"/>
    <mergeCell ref="DC24:DE24"/>
    <mergeCell ref="DC25:DE25"/>
    <mergeCell ref="DC26:DE26"/>
    <mergeCell ref="DC27:DE27"/>
    <mergeCell ref="DF33:DG33"/>
    <mergeCell ref="DF34:DG34"/>
    <mergeCell ref="DF35:DG35"/>
    <mergeCell ref="DF36:DG36"/>
    <mergeCell ref="DF37:DG37"/>
    <mergeCell ref="DC33:DE33"/>
    <mergeCell ref="DC34:DE34"/>
    <mergeCell ref="DC35:DE35"/>
    <mergeCell ref="DC36:DE36"/>
    <mergeCell ref="DC37:DE37"/>
    <mergeCell ref="DF38:DG38"/>
    <mergeCell ref="DB41:DG48"/>
    <mergeCell ref="DB50:DG54"/>
    <mergeCell ref="DJ4:DO5"/>
    <mergeCell ref="DJ7:DO11"/>
    <mergeCell ref="DJ16:DO25"/>
    <mergeCell ref="DJ27:DJ28"/>
    <mergeCell ref="DK27:DO28"/>
    <mergeCell ref="DL29:DO29"/>
    <mergeCell ref="DJ34:DO43"/>
    <mergeCell ref="DJ45:DJ46"/>
    <mergeCell ref="DK45:DO46"/>
    <mergeCell ref="DL47:DO47"/>
    <mergeCell ref="DC38:DE38"/>
    <mergeCell ref="DF23:DG23"/>
    <mergeCell ref="DF24:DG24"/>
    <mergeCell ref="DF25:DG25"/>
    <mergeCell ref="DF26:DG26"/>
    <mergeCell ref="DF27:DG27"/>
    <mergeCell ref="DF28:DG28"/>
    <mergeCell ref="DF29:DG29"/>
    <mergeCell ref="DF30:DG30"/>
    <mergeCell ref="DF31:DG31"/>
    <mergeCell ref="DF32:DG32"/>
    <mergeCell ref="EA1:EE2"/>
    <mergeCell ref="DZ4:EE42"/>
    <mergeCell ref="DR34:DR35"/>
    <mergeCell ref="DS34:DW35"/>
    <mergeCell ref="DT36:DW36"/>
    <mergeCell ref="DR41:DW59"/>
    <mergeCell ref="DR5:DW14"/>
    <mergeCell ref="DR16:DR17"/>
    <mergeCell ref="DS16:DW17"/>
    <mergeCell ref="DT18:DW18"/>
    <mergeCell ref="DR23:DW32"/>
  </mergeCells>
  <printOptions horizontalCentered="1" verticalCentered="1"/>
  <pageMargins left="0.23622047244094491" right="0.23622047244094491" top="0.39370078740157483" bottom="0.39370078740157483" header="0.31496062992125984" footer="0.31496062992125984"/>
  <pageSetup paperSize="9" scale="57" fitToHeight="2" pageOrder="overThenDown" orientation="portrait" r:id="rId1"/>
  <headerFooter>
    <oddHeader>Page &amp;P of &amp;N</oddHeader>
    <oddFooter>Page &amp;P of &amp;N</oddFooter>
  </headerFooter>
  <rowBreaks count="1" manualBreakCount="1">
    <brk id="63" max="135" man="1"/>
  </rowBreaks>
  <colBreaks count="17" manualBreakCount="17">
    <brk id="8" max="62" man="1"/>
    <brk id="16" max="62" man="1"/>
    <brk id="24" max="62" man="1"/>
    <brk id="32" max="62" man="1"/>
    <brk id="40" max="62" man="1"/>
    <brk id="48" max="62" man="1"/>
    <brk id="56" max="62" man="1"/>
    <brk id="64" max="62" man="1"/>
    <brk id="72" max="62" man="1"/>
    <brk id="80" max="62" man="1"/>
    <brk id="88" max="62" man="1"/>
    <brk id="96" max="62" man="1"/>
    <brk id="104" max="62" man="1"/>
    <brk id="112" max="62" man="1"/>
    <brk id="120" max="62" man="1"/>
    <brk id="128" max="62" man="1"/>
    <brk id="136" max="6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61"/>
  <sheetViews>
    <sheetView workbookViewId="0">
      <selection activeCell="E1" sqref="E1"/>
    </sheetView>
  </sheetViews>
  <sheetFormatPr defaultColWidth="10.81640625" defaultRowHeight="14.5"/>
  <sheetData>
    <row r="1" spans="1:8">
      <c r="A1" s="56" t="s">
        <v>61</v>
      </c>
      <c r="B1" s="56" t="s">
        <v>62</v>
      </c>
      <c r="C1" s="56" t="s">
        <v>63</v>
      </c>
      <c r="D1" s="56">
        <v>1</v>
      </c>
      <c r="E1" s="56">
        <v>2</v>
      </c>
      <c r="F1" s="56">
        <v>3</v>
      </c>
      <c r="G1" s="56">
        <v>4</v>
      </c>
      <c r="H1" s="56">
        <v>5</v>
      </c>
    </row>
    <row r="2" spans="1:8">
      <c r="A2" s="56"/>
      <c r="B2" s="56"/>
      <c r="C2" s="56"/>
      <c r="D2" s="56"/>
      <c r="E2" s="56"/>
      <c r="F2" s="56"/>
      <c r="G2" s="56"/>
      <c r="H2" s="56"/>
    </row>
    <row r="3" spans="1:8">
      <c r="A3" s="56"/>
      <c r="B3" s="56"/>
      <c r="C3" s="56"/>
      <c r="D3" s="56"/>
      <c r="E3" s="56"/>
      <c r="F3" s="56"/>
      <c r="G3" s="56"/>
      <c r="H3" s="56"/>
    </row>
    <row r="4" spans="1:8">
      <c r="A4" s="56"/>
      <c r="B4" s="56"/>
      <c r="C4" s="56"/>
      <c r="D4" s="56"/>
      <c r="E4" s="56"/>
      <c r="F4" s="56"/>
      <c r="G4" s="56"/>
      <c r="H4" s="56"/>
    </row>
    <row r="5" spans="1:8">
      <c r="A5" s="56"/>
      <c r="B5" s="56"/>
      <c r="C5" s="56"/>
      <c r="D5" s="56"/>
      <c r="E5" s="56"/>
      <c r="F5" s="56"/>
      <c r="G5" s="56"/>
      <c r="H5" s="56"/>
    </row>
    <row r="6" spans="1:8">
      <c r="A6" s="56"/>
      <c r="B6" s="56"/>
      <c r="C6" s="56"/>
      <c r="D6" s="56"/>
      <c r="E6" s="56"/>
      <c r="F6" s="56"/>
      <c r="G6" s="56"/>
      <c r="H6" s="56"/>
    </row>
    <row r="7" spans="1:8">
      <c r="A7" s="56"/>
      <c r="B7" s="56"/>
      <c r="C7" s="56"/>
      <c r="D7" s="56"/>
      <c r="E7" s="56"/>
      <c r="F7" s="56"/>
      <c r="G7" s="56"/>
      <c r="H7" s="56"/>
    </row>
    <row r="8" spans="1:8">
      <c r="A8" s="56"/>
      <c r="B8" s="56"/>
      <c r="C8" s="56"/>
      <c r="D8" s="56"/>
      <c r="E8" s="56"/>
      <c r="F8" s="56"/>
      <c r="G8" s="56"/>
      <c r="H8" s="56"/>
    </row>
    <row r="9" spans="1:8">
      <c r="A9" s="56"/>
      <c r="B9" s="56"/>
      <c r="C9" s="56"/>
      <c r="D9" s="56"/>
      <c r="E9" s="56"/>
      <c r="F9" s="56"/>
      <c r="G9" s="56"/>
      <c r="H9" s="56"/>
    </row>
    <row r="10" spans="1:8">
      <c r="A10" s="56"/>
      <c r="B10" s="56"/>
      <c r="C10" s="56"/>
      <c r="D10" s="56"/>
      <c r="E10" s="56"/>
      <c r="F10" s="56"/>
      <c r="G10" s="56"/>
      <c r="H10" s="56"/>
    </row>
    <row r="11" spans="1:8">
      <c r="A11" s="56"/>
      <c r="B11" s="56"/>
      <c r="C11" s="56"/>
      <c r="D11" s="56"/>
      <c r="E11" s="56"/>
      <c r="F11" s="56"/>
      <c r="G11" s="56"/>
      <c r="H11" s="56"/>
    </row>
    <row r="12" spans="1:8">
      <c r="A12" s="56"/>
      <c r="B12" s="56"/>
      <c r="C12" s="56"/>
      <c r="D12" s="56"/>
      <c r="E12" s="56"/>
      <c r="F12" s="56"/>
      <c r="G12" s="56"/>
      <c r="H12" s="56"/>
    </row>
    <row r="13" spans="1:8">
      <c r="A13" s="56"/>
      <c r="B13" s="56"/>
      <c r="C13" s="56"/>
      <c r="D13" s="56"/>
      <c r="E13" s="56"/>
      <c r="F13" s="56"/>
      <c r="G13" s="56"/>
      <c r="H13" s="56"/>
    </row>
    <row r="14" spans="1:8">
      <c r="A14" s="56"/>
      <c r="B14" s="56"/>
      <c r="C14" s="56"/>
      <c r="D14" s="56"/>
      <c r="E14" s="56"/>
      <c r="F14" s="56"/>
      <c r="G14" s="56"/>
      <c r="H14" s="56"/>
    </row>
    <row r="15" spans="1:8">
      <c r="A15" s="56"/>
      <c r="B15" s="56"/>
      <c r="C15" s="56"/>
      <c r="D15" s="56"/>
      <c r="E15" s="56"/>
      <c r="F15" s="56"/>
      <c r="G15" s="56"/>
      <c r="H15" s="56"/>
    </row>
    <row r="16" spans="1:8">
      <c r="A16" s="56"/>
      <c r="B16" s="56"/>
      <c r="C16" s="56"/>
      <c r="D16" s="56"/>
      <c r="E16" s="56"/>
      <c r="F16" s="56"/>
      <c r="G16" s="56"/>
      <c r="H16" s="56"/>
    </row>
    <row r="17" spans="1:8">
      <c r="A17" s="56"/>
      <c r="B17" s="56"/>
      <c r="C17" s="56"/>
      <c r="D17" s="56"/>
      <c r="E17" s="56"/>
      <c r="F17" s="56"/>
      <c r="G17" s="56"/>
      <c r="H17" s="56"/>
    </row>
    <row r="18" spans="1:8">
      <c r="A18" s="56"/>
      <c r="B18" s="56"/>
      <c r="C18" s="56"/>
      <c r="D18" s="56"/>
      <c r="E18" s="56"/>
      <c r="F18" s="56"/>
      <c r="G18" s="56"/>
      <c r="H18" s="56"/>
    </row>
    <row r="19" spans="1:8">
      <c r="A19" s="56"/>
      <c r="B19" s="56"/>
      <c r="C19" s="56"/>
      <c r="D19" s="56"/>
      <c r="E19" s="56"/>
      <c r="F19" s="56"/>
      <c r="G19" s="56"/>
      <c r="H19" s="56"/>
    </row>
    <row r="20" spans="1:8">
      <c r="A20" s="56"/>
      <c r="B20" s="56"/>
      <c r="C20" s="56"/>
      <c r="D20" s="56"/>
      <c r="E20" s="56"/>
      <c r="F20" s="56"/>
      <c r="G20" s="56"/>
      <c r="H20" s="56"/>
    </row>
    <row r="21" spans="1:8">
      <c r="A21" s="56"/>
      <c r="B21" s="56"/>
      <c r="C21" s="56"/>
      <c r="D21" s="56"/>
      <c r="E21" s="56"/>
      <c r="F21" s="56"/>
      <c r="G21" s="56"/>
      <c r="H21" s="56"/>
    </row>
    <row r="22" spans="1:8">
      <c r="A22" s="56"/>
      <c r="B22" s="56"/>
      <c r="C22" s="56"/>
      <c r="D22" s="56"/>
      <c r="E22" s="56"/>
      <c r="F22" s="56"/>
      <c r="G22" s="56"/>
      <c r="H22" s="56"/>
    </row>
    <row r="23" spans="1:8">
      <c r="A23" s="56"/>
      <c r="B23" s="56"/>
      <c r="C23" s="56"/>
      <c r="D23" s="56"/>
      <c r="E23" s="56"/>
      <c r="F23" s="56"/>
      <c r="G23" s="56"/>
      <c r="H23" s="56"/>
    </row>
    <row r="24" spans="1:8">
      <c r="A24" s="56"/>
      <c r="B24" s="56"/>
      <c r="C24" s="56"/>
      <c r="D24" s="56"/>
      <c r="E24" s="56"/>
      <c r="F24" s="56"/>
      <c r="G24" s="56"/>
      <c r="H24" s="56"/>
    </row>
    <row r="25" spans="1:8">
      <c r="A25" s="56"/>
      <c r="B25" s="56"/>
      <c r="C25" s="56"/>
      <c r="D25" s="56"/>
      <c r="E25" s="56"/>
      <c r="F25" s="56"/>
      <c r="G25" s="56"/>
      <c r="H25" s="56"/>
    </row>
    <row r="26" spans="1:8">
      <c r="A26" s="56"/>
      <c r="B26" s="56"/>
      <c r="C26" s="56"/>
      <c r="D26" s="56"/>
      <c r="E26" s="56"/>
      <c r="F26" s="56"/>
      <c r="G26" s="56"/>
      <c r="H26" s="56"/>
    </row>
    <row r="27" spans="1:8">
      <c r="A27" s="56"/>
      <c r="B27" s="56"/>
      <c r="C27" s="56"/>
      <c r="D27" s="56"/>
      <c r="E27" s="56"/>
      <c r="F27" s="56"/>
      <c r="G27" s="56"/>
      <c r="H27" s="56"/>
    </row>
    <row r="28" spans="1:8">
      <c r="A28" s="56"/>
      <c r="B28" s="56"/>
      <c r="C28" s="56"/>
      <c r="D28" s="56"/>
      <c r="E28" s="56"/>
      <c r="F28" s="56"/>
      <c r="G28" s="56"/>
      <c r="H28" s="56"/>
    </row>
    <row r="29" spans="1:8">
      <c r="A29" s="56"/>
      <c r="B29" s="56"/>
      <c r="C29" s="56"/>
      <c r="D29" s="56"/>
      <c r="E29" s="56"/>
      <c r="F29" s="56"/>
      <c r="G29" s="56"/>
      <c r="H29" s="56"/>
    </row>
    <row r="30" spans="1:8">
      <c r="A30" s="56"/>
      <c r="B30" s="56"/>
      <c r="C30" s="56"/>
      <c r="D30" s="56"/>
      <c r="E30" s="56"/>
      <c r="F30" s="56"/>
      <c r="G30" s="56"/>
      <c r="H30" s="56"/>
    </row>
    <row r="31" spans="1:8">
      <c r="A31" s="56"/>
      <c r="B31" s="56"/>
      <c r="C31" s="56"/>
      <c r="D31" s="56"/>
      <c r="E31" s="56"/>
      <c r="F31" s="56"/>
      <c r="G31" s="56"/>
      <c r="H31" s="56"/>
    </row>
    <row r="32" spans="1:8">
      <c r="A32" s="56"/>
      <c r="B32" s="56"/>
      <c r="C32" s="56"/>
      <c r="D32" s="56"/>
      <c r="E32" s="56"/>
      <c r="F32" s="56"/>
      <c r="G32" s="56"/>
      <c r="H32" s="56"/>
    </row>
    <row r="33" spans="1:8">
      <c r="A33" s="56"/>
      <c r="B33" s="56"/>
      <c r="C33" s="56"/>
      <c r="D33" s="56"/>
      <c r="E33" s="56"/>
      <c r="F33" s="56"/>
      <c r="G33" s="56"/>
      <c r="H33" s="56"/>
    </row>
    <row r="34" spans="1:8">
      <c r="A34" s="56"/>
      <c r="B34" s="56"/>
      <c r="C34" s="56"/>
      <c r="D34" s="56"/>
      <c r="E34" s="56"/>
      <c r="F34" s="56"/>
      <c r="G34" s="56"/>
      <c r="H34" s="56"/>
    </row>
    <row r="35" spans="1:8">
      <c r="A35" s="56"/>
      <c r="B35" s="56"/>
      <c r="C35" s="56"/>
      <c r="D35" s="56"/>
      <c r="E35" s="56"/>
      <c r="F35" s="56"/>
      <c r="G35" s="56"/>
      <c r="H35" s="56"/>
    </row>
    <row r="36" spans="1:8">
      <c r="A36" s="56"/>
      <c r="B36" s="56"/>
      <c r="C36" s="56"/>
      <c r="D36" s="56"/>
      <c r="E36" s="56"/>
      <c r="F36" s="56"/>
      <c r="G36" s="56"/>
      <c r="H36" s="56"/>
    </row>
    <row r="37" spans="1:8">
      <c r="A37" s="56"/>
      <c r="B37" s="56"/>
      <c r="C37" s="56"/>
      <c r="D37" s="56"/>
      <c r="E37" s="56"/>
      <c r="F37" s="56"/>
      <c r="G37" s="56"/>
      <c r="H37" s="56"/>
    </row>
    <row r="38" spans="1:8">
      <c r="A38" s="56"/>
      <c r="B38" s="56"/>
      <c r="C38" s="56"/>
      <c r="D38" s="56"/>
      <c r="E38" s="56"/>
      <c r="F38" s="56"/>
      <c r="G38" s="56"/>
      <c r="H38" s="56"/>
    </row>
    <row r="39" spans="1:8">
      <c r="A39" s="56"/>
      <c r="B39" s="56"/>
      <c r="C39" s="56"/>
      <c r="D39" s="56"/>
      <c r="E39" s="56"/>
      <c r="F39" s="56"/>
      <c r="G39" s="56"/>
      <c r="H39" s="56"/>
    </row>
    <row r="40" spans="1:8">
      <c r="A40" s="56"/>
      <c r="B40" s="56"/>
      <c r="C40" s="56"/>
      <c r="D40" s="56"/>
      <c r="E40" s="56"/>
      <c r="F40" s="56"/>
      <c r="G40" s="56"/>
      <c r="H40" s="56"/>
    </row>
    <row r="41" spans="1:8">
      <c r="A41" s="56"/>
      <c r="B41" s="56"/>
      <c r="C41" s="56"/>
      <c r="D41" s="56"/>
      <c r="E41" s="56"/>
      <c r="F41" s="56"/>
      <c r="G41" s="56"/>
      <c r="H41" s="56"/>
    </row>
    <row r="42" spans="1:8">
      <c r="A42" s="56"/>
      <c r="B42" s="56"/>
      <c r="C42" s="56"/>
      <c r="D42" s="56"/>
      <c r="E42" s="56"/>
      <c r="F42" s="56"/>
      <c r="G42" s="56"/>
      <c r="H42" s="56"/>
    </row>
    <row r="43" spans="1:8">
      <c r="A43" s="56"/>
      <c r="B43" s="56"/>
      <c r="C43" s="56"/>
      <c r="D43" s="56"/>
      <c r="E43" s="56"/>
      <c r="F43" s="56"/>
      <c r="G43" s="56"/>
      <c r="H43" s="56"/>
    </row>
    <row r="44" spans="1:8">
      <c r="A44" s="56"/>
      <c r="B44" s="56"/>
      <c r="C44" s="56"/>
      <c r="D44" s="56"/>
      <c r="E44" s="56"/>
      <c r="F44" s="56"/>
      <c r="G44" s="56"/>
      <c r="H44" s="56"/>
    </row>
    <row r="45" spans="1:8">
      <c r="A45" s="56"/>
      <c r="B45" s="56"/>
      <c r="C45" s="56"/>
      <c r="D45" s="56"/>
      <c r="E45" s="56"/>
      <c r="F45" s="56"/>
      <c r="G45" s="56"/>
      <c r="H45" s="56"/>
    </row>
    <row r="46" spans="1:8">
      <c r="A46" s="56"/>
      <c r="B46" s="56"/>
      <c r="C46" s="56"/>
      <c r="D46" s="56"/>
      <c r="E46" s="56"/>
      <c r="F46" s="56"/>
      <c r="G46" s="56"/>
      <c r="H46" s="56"/>
    </row>
    <row r="47" spans="1:8">
      <c r="A47" s="56"/>
      <c r="B47" s="56"/>
      <c r="C47" s="56"/>
      <c r="D47" s="56"/>
      <c r="E47" s="56"/>
      <c r="F47" s="56"/>
      <c r="G47" s="56"/>
      <c r="H47" s="56"/>
    </row>
    <row r="48" spans="1:8">
      <c r="A48" s="56"/>
      <c r="B48" s="56"/>
      <c r="C48" s="56"/>
      <c r="D48" s="56"/>
      <c r="E48" s="56"/>
      <c r="F48" s="56"/>
      <c r="G48" s="56"/>
      <c r="H48" s="56"/>
    </row>
    <row r="49" spans="1:8">
      <c r="A49" s="56"/>
      <c r="B49" s="56"/>
      <c r="C49" s="56"/>
      <c r="D49" s="56"/>
      <c r="E49" s="56"/>
      <c r="F49" s="56"/>
      <c r="G49" s="56"/>
      <c r="H49" s="56"/>
    </row>
    <row r="50" spans="1:8">
      <c r="A50" s="56"/>
      <c r="B50" s="56"/>
      <c r="C50" s="56"/>
      <c r="D50" s="56"/>
      <c r="E50" s="56"/>
      <c r="F50" s="56"/>
      <c r="G50" s="56"/>
      <c r="H50" s="56"/>
    </row>
    <row r="51" spans="1:8">
      <c r="A51" s="56"/>
      <c r="B51" s="56"/>
      <c r="C51" s="56"/>
      <c r="D51" s="56"/>
      <c r="E51" s="56"/>
      <c r="F51" s="56"/>
      <c r="G51" s="56"/>
      <c r="H51" s="56"/>
    </row>
    <row r="52" spans="1:8">
      <c r="A52" s="56"/>
      <c r="B52" s="56"/>
      <c r="C52" s="56"/>
      <c r="D52" s="56"/>
      <c r="E52" s="56"/>
      <c r="F52" s="56"/>
      <c r="G52" s="56"/>
      <c r="H52" s="56"/>
    </row>
    <row r="53" spans="1:8">
      <c r="A53" s="56"/>
      <c r="B53" s="56"/>
      <c r="C53" s="56"/>
      <c r="D53" s="56"/>
      <c r="E53" s="56"/>
      <c r="F53" s="56"/>
      <c r="G53" s="56"/>
      <c r="H53" s="56"/>
    </row>
    <row r="54" spans="1:8">
      <c r="A54" s="56"/>
      <c r="B54" s="56"/>
      <c r="C54" s="56"/>
      <c r="D54" s="56"/>
      <c r="E54" s="56"/>
      <c r="F54" s="56"/>
      <c r="G54" s="56"/>
      <c r="H54" s="56"/>
    </row>
    <row r="55" spans="1:8">
      <c r="A55" s="56"/>
      <c r="B55" s="56"/>
      <c r="C55" s="56"/>
      <c r="D55" s="56"/>
      <c r="E55" s="56"/>
      <c r="F55" s="56"/>
      <c r="G55" s="56"/>
      <c r="H55" s="56"/>
    </row>
    <row r="56" spans="1:8">
      <c r="A56" s="56"/>
      <c r="B56" s="56"/>
      <c r="C56" s="56"/>
      <c r="D56" s="56"/>
      <c r="E56" s="56"/>
      <c r="F56" s="56"/>
      <c r="G56" s="56"/>
      <c r="H56" s="56"/>
    </row>
    <row r="57" spans="1:8">
      <c r="A57" s="56"/>
      <c r="B57" s="56"/>
      <c r="C57" s="56"/>
      <c r="D57" s="56"/>
      <c r="E57" s="56"/>
      <c r="F57" s="56"/>
      <c r="G57" s="56"/>
      <c r="H57" s="56"/>
    </row>
    <row r="58" spans="1:8">
      <c r="A58" s="56"/>
      <c r="B58" s="56"/>
      <c r="C58" s="56"/>
      <c r="D58" s="56"/>
      <c r="E58" s="56"/>
      <c r="F58" s="56"/>
      <c r="G58" s="56"/>
      <c r="H58" s="56"/>
    </row>
    <row r="59" spans="1:8">
      <c r="A59" s="56"/>
      <c r="B59" s="56"/>
      <c r="C59" s="56"/>
      <c r="D59" s="56"/>
      <c r="E59" s="56"/>
      <c r="F59" s="56"/>
      <c r="G59" s="56"/>
      <c r="H59" s="56"/>
    </row>
    <row r="60" spans="1:8">
      <c r="A60" s="56"/>
      <c r="B60" s="56"/>
      <c r="C60" s="56"/>
      <c r="D60" s="56"/>
      <c r="E60" s="56"/>
      <c r="F60" s="56"/>
      <c r="G60" s="56"/>
      <c r="H60" s="56"/>
    </row>
    <row r="61" spans="1:8">
      <c r="A61" s="56"/>
      <c r="B61" s="56"/>
      <c r="C61" s="56"/>
      <c r="D61" s="56"/>
      <c r="E61" s="56"/>
      <c r="F61" s="56"/>
      <c r="G61" s="56"/>
      <c r="H61" s="56"/>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1"/>
  </sheetPr>
  <dimension ref="B2:O54"/>
  <sheetViews>
    <sheetView zoomScaleNormal="100" workbookViewId="0">
      <selection activeCell="F18" sqref="F18"/>
    </sheetView>
  </sheetViews>
  <sheetFormatPr defaultColWidth="9.1796875" defaultRowHeight="20.25" customHeight="1"/>
  <cols>
    <col min="1" max="1" width="9.1796875" style="6"/>
    <col min="2" max="2" width="15.453125" style="6" customWidth="1"/>
    <col min="3" max="3" width="45.453125" style="6" customWidth="1"/>
    <col min="4" max="4" width="17.1796875" style="6" customWidth="1"/>
    <col min="5" max="5" width="18.453125" style="6" customWidth="1"/>
    <col min="6" max="6" width="9.1796875" style="6"/>
    <col min="7" max="7" width="15.453125" style="6" customWidth="1"/>
    <col min="8" max="8" width="45.453125" style="6" customWidth="1"/>
    <col min="9" max="9" width="17.1796875" style="6" customWidth="1"/>
    <col min="10" max="10" width="18.453125" style="6" customWidth="1"/>
    <col min="11" max="11" width="9.1796875" style="6"/>
    <col min="12" max="12" width="15.453125" style="6" customWidth="1"/>
    <col min="13" max="13" width="45.453125" style="6" customWidth="1"/>
    <col min="14" max="14" width="17.1796875" style="6" customWidth="1"/>
    <col min="15" max="15" width="18.453125" style="6" customWidth="1"/>
    <col min="16" max="16384" width="9.1796875" style="6"/>
  </cols>
  <sheetData>
    <row r="2" spans="2:10" ht="20.25" customHeight="1">
      <c r="B2" s="6" t="s">
        <v>44</v>
      </c>
      <c r="G2" s="6" t="s">
        <v>80</v>
      </c>
    </row>
    <row r="3" spans="2:10" ht="40" customHeight="1">
      <c r="B3" s="15" t="s">
        <v>9</v>
      </c>
      <c r="C3" s="15" t="s">
        <v>10</v>
      </c>
      <c r="D3" s="16" t="s">
        <v>32</v>
      </c>
      <c r="E3" s="16" t="s">
        <v>81</v>
      </c>
      <c r="G3" s="29" t="s">
        <v>9</v>
      </c>
      <c r="H3" s="29" t="s">
        <v>10</v>
      </c>
      <c r="I3" s="30" t="s">
        <v>32</v>
      </c>
      <c r="J3" s="30" t="s">
        <v>81</v>
      </c>
    </row>
    <row r="4" spans="2:10" ht="20.25" customHeight="1">
      <c r="C4" s="6" t="str">
        <f>IF(ISNA(INDEX(OfficialTeamList[Team Name],MATCH(ChampionsDelib[[#This Row],[Team Number]], OfficialTeamList[Team Number],0))),"",INDEX(OfficialTeamList[Team Name],MATCH(ChampionsDelib[[#This Row],[Team Number]], OfficialTeamList[Team Number],0)))</f>
        <v/>
      </c>
      <c r="D4" s="6">
        <f>IF(ISNA(INDEX(TournamentData[Champion''s Rank],MATCH(ChampionsDelib[[#This Row],[Team Number]],TournamentData[Team Number],0))),NumberOfTeams+1,INDEX(TournamentData[Champion''s Rank],MATCH(ChampionsDelib[[#This Row],[Team Number]],TournamentData[Team Number],0)))</f>
        <v>1</v>
      </c>
      <c r="H4" s="6" t="str">
        <f>IF(ISNA(INDEX(OfficialTeamList[Team Name],MATCH(RobotGameDelib[[#This Row],[Team Number]], OfficialTeamList[Team Number],0))),"",INDEX(OfficialTeamList[Team Name],MATCH(RobotGameDelib[[#This Row],[Team Number]], OfficialTeamList[Team Number],0)))</f>
        <v/>
      </c>
      <c r="I4" s="6">
        <f>IF(ISNA(INDEX(TournamentData[Champion''s Rank],MATCH(RobotGameDelib[[#This Row],[Team Number]],TournamentData[Team Number],0))),NumberOfTeams+1,INDEX(TournamentData[Champion''s Rank],MATCH(RobotGameDelib[[#This Row],[Team Number]],TournamentData[Team Number],0)))</f>
        <v>1</v>
      </c>
    </row>
    <row r="5" spans="2:10" ht="20.25" customHeight="1">
      <c r="C5" s="6" t="str">
        <f>IF(ISNA(INDEX(OfficialTeamList[Team Name],MATCH(ChampionsDelib[[#This Row],[Team Number]], OfficialTeamList[Team Number],0))),"",INDEX(OfficialTeamList[Team Name],MATCH(ChampionsDelib[[#This Row],[Team Number]], OfficialTeamList[Team Number],0)))</f>
        <v/>
      </c>
      <c r="D5" s="6">
        <f>IF(ISNA(INDEX(TournamentData[Champion''s Rank],MATCH(ChampionsDelib[[#This Row],[Team Number]],TournamentData[Team Number],0))),NumberOfTeams+1,INDEX(TournamentData[Champion''s Rank],MATCH(ChampionsDelib[[#This Row],[Team Number]],TournamentData[Team Number],0)))</f>
        <v>1</v>
      </c>
      <c r="H5" s="6" t="str">
        <f>IF(ISNA(INDEX(OfficialTeamList[Team Name],MATCH(RobotGameDelib[[#This Row],[Team Number]], OfficialTeamList[Team Number],0))),"",INDEX(OfficialTeamList[Team Name],MATCH(RobotGameDelib[[#This Row],[Team Number]], OfficialTeamList[Team Number],0)))</f>
        <v/>
      </c>
      <c r="I5" s="6">
        <f>IF(ISNA(INDEX(TournamentData[Champion''s Rank],MATCH(RobotGameDelib[[#This Row],[Team Number]],TournamentData[Team Number],0))),NumberOfTeams+1,INDEX(TournamentData[Champion''s Rank],MATCH(RobotGameDelib[[#This Row],[Team Number]],TournamentData[Team Number],0)))</f>
        <v>1</v>
      </c>
    </row>
    <row r="6" spans="2:10" ht="20.25" customHeight="1">
      <c r="C6" s="6" t="str">
        <f>IF(ISNA(INDEX(OfficialTeamList[Team Name],MATCH(ChampionsDelib[[#This Row],[Team Number]], OfficialTeamList[Team Number],0))),"",INDEX(OfficialTeamList[Team Name],MATCH(ChampionsDelib[[#This Row],[Team Number]], OfficialTeamList[Team Number],0)))</f>
        <v/>
      </c>
      <c r="D6" s="6">
        <f>IF(ISNA(INDEX(TournamentData[Champion''s Rank],MATCH(ChampionsDelib[[#This Row],[Team Number]],TournamentData[Team Number],0))),NumberOfTeams+1,INDEX(TournamentData[Champion''s Rank],MATCH(ChampionsDelib[[#This Row],[Team Number]],TournamentData[Team Number],0)))</f>
        <v>1</v>
      </c>
      <c r="H6" s="6" t="str">
        <f>IF(ISNA(INDEX(OfficialTeamList[Team Name],MATCH(RobotGameDelib[[#This Row],[Team Number]], OfficialTeamList[Team Number],0))),"",INDEX(OfficialTeamList[Team Name],MATCH(RobotGameDelib[[#This Row],[Team Number]], OfficialTeamList[Team Number],0)))</f>
        <v/>
      </c>
      <c r="I6" s="6">
        <f>IF(ISNA(INDEX(TournamentData[Champion''s Rank],MATCH(RobotGameDelib[[#This Row],[Team Number]],TournamentData[Team Number],0))),NumberOfTeams+1,INDEX(TournamentData[Champion''s Rank],MATCH(RobotGameDelib[[#This Row],[Team Number]],TournamentData[Team Number],0)))</f>
        <v>1</v>
      </c>
    </row>
    <row r="7" spans="2:10" ht="20.25" customHeight="1">
      <c r="C7" s="6" t="str">
        <f>IF(ISNA(INDEX(OfficialTeamList[Team Name],MATCH(ChampionsDelib[[#This Row],[Team Number]], OfficialTeamList[Team Number],0))),"",INDEX(OfficialTeamList[Team Name],MATCH(ChampionsDelib[[#This Row],[Team Number]], OfficialTeamList[Team Number],0)))</f>
        <v/>
      </c>
      <c r="D7" s="6">
        <f>IF(ISNA(INDEX(TournamentData[Champion''s Rank],MATCH(ChampionsDelib[[#This Row],[Team Number]],TournamentData[Team Number],0))),NumberOfTeams+1,INDEX(TournamentData[Champion''s Rank],MATCH(ChampionsDelib[[#This Row],[Team Number]],TournamentData[Team Number],0)))</f>
        <v>1</v>
      </c>
      <c r="H7" s="6" t="str">
        <f>IF(ISNA(INDEX(OfficialTeamList[Team Name],MATCH(RobotGameDelib[[#This Row],[Team Number]], OfficialTeamList[Team Number],0))),"",INDEX(OfficialTeamList[Team Name],MATCH(RobotGameDelib[[#This Row],[Team Number]], OfficialTeamList[Team Number],0)))</f>
        <v/>
      </c>
      <c r="I7" s="6">
        <f>IF(ISNA(INDEX(TournamentData[Champion''s Rank],MATCH(RobotGameDelib[[#This Row],[Team Number]],TournamentData[Team Number],0))),NumberOfTeams+1,INDEX(TournamentData[Champion''s Rank],MATCH(RobotGameDelib[[#This Row],[Team Number]],TournamentData[Team Number],0)))</f>
        <v>1</v>
      </c>
    </row>
    <row r="8" spans="2:10" ht="20.25" customHeight="1">
      <c r="C8" s="6" t="str">
        <f>IF(ISNA(INDEX(OfficialTeamList[Team Name],MATCH(ChampionsDelib[[#This Row],[Team Number]], OfficialTeamList[Team Number],0))),"",INDEX(OfficialTeamList[Team Name],MATCH(ChampionsDelib[[#This Row],[Team Number]], OfficialTeamList[Team Number],0)))</f>
        <v/>
      </c>
      <c r="D8" s="6">
        <f>IF(ISNA(INDEX(TournamentData[Champion''s Rank],MATCH(ChampionsDelib[[#This Row],[Team Number]],TournamentData[Team Number],0))),NumberOfTeams+1,INDEX(TournamentData[Champion''s Rank],MATCH(ChampionsDelib[[#This Row],[Team Number]],TournamentData[Team Number],0)))</f>
        <v>1</v>
      </c>
      <c r="H8" s="6" t="str">
        <f>IF(ISNA(INDEX(OfficialTeamList[Team Name],MATCH(RobotGameDelib[[#This Row],[Team Number]], OfficialTeamList[Team Number],0))),"",INDEX(OfficialTeamList[Team Name],MATCH(RobotGameDelib[[#This Row],[Team Number]], OfficialTeamList[Team Number],0)))</f>
        <v/>
      </c>
      <c r="I8" s="6">
        <f>IF(ISNA(INDEX(TournamentData[Champion''s Rank],MATCH(RobotGameDelib[[#This Row],[Team Number]],TournamentData[Team Number],0))),NumberOfTeams+1,INDEX(TournamentData[Champion''s Rank],MATCH(RobotGameDelib[[#This Row],[Team Number]],TournamentData[Team Number],0)))</f>
        <v>1</v>
      </c>
    </row>
    <row r="9" spans="2:10" ht="20.25" customHeight="1">
      <c r="C9" s="6" t="str">
        <f>IF(ISNA(INDEX(OfficialTeamList[Team Name],MATCH(ChampionsDelib[[#This Row],[Team Number]], OfficialTeamList[Team Number],0))),"",INDEX(OfficialTeamList[Team Name],MATCH(ChampionsDelib[[#This Row],[Team Number]], OfficialTeamList[Team Number],0)))</f>
        <v/>
      </c>
      <c r="D9" s="6">
        <f>IF(ISNA(INDEX(TournamentData[Champion''s Rank],MATCH(ChampionsDelib[[#This Row],[Team Number]],TournamentData[Team Number],0))),NumberOfTeams+1,INDEX(TournamentData[Champion''s Rank],MATCH(ChampionsDelib[[#This Row],[Team Number]],TournamentData[Team Number],0)))</f>
        <v>1</v>
      </c>
      <c r="H9" s="6" t="str">
        <f>IF(ISNA(INDEX(OfficialTeamList[Team Name],MATCH(RobotGameDelib[[#This Row],[Team Number]], OfficialTeamList[Team Number],0))),"",INDEX(OfficialTeamList[Team Name],MATCH(RobotGameDelib[[#This Row],[Team Number]], OfficialTeamList[Team Number],0)))</f>
        <v/>
      </c>
      <c r="I9" s="6">
        <f>IF(ISNA(INDEX(TournamentData[Champion''s Rank],MATCH(RobotGameDelib[[#This Row],[Team Number]],TournamentData[Team Number],0))),NumberOfTeams+1,INDEX(TournamentData[Champion''s Rank],MATCH(RobotGameDelib[[#This Row],[Team Number]],TournamentData[Team Number],0)))</f>
        <v>1</v>
      </c>
    </row>
    <row r="10" spans="2:10" ht="20.25" customHeight="1">
      <c r="C10" s="6" t="str">
        <f>IF(ISNA(INDEX(OfficialTeamList[Team Name],MATCH(ChampionsDelib[[#This Row],[Team Number]], OfficialTeamList[Team Number],0))),"",INDEX(OfficialTeamList[Team Name],MATCH(ChampionsDelib[[#This Row],[Team Number]], OfficialTeamList[Team Number],0)))</f>
        <v/>
      </c>
      <c r="D10" s="6">
        <f>IF(ISNA(INDEX(TournamentData[Champion''s Rank],MATCH(ChampionsDelib[[#This Row],[Team Number]],TournamentData[Team Number],0))),NumberOfTeams+1,INDEX(TournamentData[Champion''s Rank],MATCH(ChampionsDelib[[#This Row],[Team Number]],TournamentData[Team Number],0)))</f>
        <v>1</v>
      </c>
      <c r="H10" s="6" t="str">
        <f>IF(ISNA(INDEX(OfficialTeamList[Team Name],MATCH(RobotGameDelib[[#This Row],[Team Number]], OfficialTeamList[Team Number],0))),"",INDEX(OfficialTeamList[Team Name],MATCH(RobotGameDelib[[#This Row],[Team Number]], OfficialTeamList[Team Number],0)))</f>
        <v/>
      </c>
      <c r="I10" s="6">
        <f>IF(ISNA(INDEX(TournamentData[Champion''s Rank],MATCH(RobotGameDelib[[#This Row],[Team Number]],TournamentData[Team Number],0))),NumberOfTeams+1,INDEX(TournamentData[Champion''s Rank],MATCH(RobotGameDelib[[#This Row],[Team Number]],TournamentData[Team Number],0)))</f>
        <v>1</v>
      </c>
    </row>
    <row r="11" spans="2:10" ht="20.25" customHeight="1">
      <c r="C11" s="6" t="str">
        <f>IF(ISNA(INDEX(OfficialTeamList[Team Name],MATCH(ChampionsDelib[[#This Row],[Team Number]], OfficialTeamList[Team Number],0))),"",INDEX(OfficialTeamList[Team Name],MATCH(ChampionsDelib[[#This Row],[Team Number]], OfficialTeamList[Team Number],0)))</f>
        <v/>
      </c>
      <c r="D11" s="6">
        <f>IF(ISNA(INDEX(TournamentData[Champion''s Rank],MATCH(ChampionsDelib[[#This Row],[Team Number]],TournamentData[Team Number],0))),NumberOfTeams+1,INDEX(TournamentData[Champion''s Rank],MATCH(ChampionsDelib[[#This Row],[Team Number]],TournamentData[Team Number],0)))</f>
        <v>1</v>
      </c>
      <c r="H11" s="6" t="str">
        <f>IF(ISNA(INDEX(OfficialTeamList[Team Name],MATCH(RobotGameDelib[[#This Row],[Team Number]], OfficialTeamList[Team Number],0))),"",INDEX(OfficialTeamList[Team Name],MATCH(RobotGameDelib[[#This Row],[Team Number]], OfficialTeamList[Team Number],0)))</f>
        <v/>
      </c>
      <c r="I11" s="6">
        <f>IF(ISNA(INDEX(TournamentData[Champion''s Rank],MATCH(RobotGameDelib[[#This Row],[Team Number]],TournamentData[Team Number],0))),NumberOfTeams+1,INDEX(TournamentData[Champion''s Rank],MATCH(RobotGameDelib[[#This Row],[Team Number]],TournamentData[Team Number],0)))</f>
        <v>1</v>
      </c>
    </row>
    <row r="12" spans="2:10" ht="20.25" customHeight="1">
      <c r="C12" s="6" t="str">
        <f>IF(ISNA(INDEX(OfficialTeamList[Team Name],MATCH(ChampionsDelib[[#This Row],[Team Number]], OfficialTeamList[Team Number],0))),"",INDEX(OfficialTeamList[Team Name],MATCH(ChampionsDelib[[#This Row],[Team Number]], OfficialTeamList[Team Number],0)))</f>
        <v/>
      </c>
      <c r="D12" s="6">
        <f>IF(ISNA(INDEX(TournamentData[Champion''s Rank],MATCH(ChampionsDelib[[#This Row],[Team Number]],TournamentData[Team Number],0))),NumberOfTeams+1,INDEX(TournamentData[Champion''s Rank],MATCH(ChampionsDelib[[#This Row],[Team Number]],TournamentData[Team Number],0)))</f>
        <v>1</v>
      </c>
      <c r="H12" s="6" t="str">
        <f>IF(ISNA(INDEX(OfficialTeamList[Team Name],MATCH(RobotGameDelib[[#This Row],[Team Number]], OfficialTeamList[Team Number],0))),"",INDEX(OfficialTeamList[Team Name],MATCH(RobotGameDelib[[#This Row],[Team Number]], OfficialTeamList[Team Number],0)))</f>
        <v/>
      </c>
      <c r="I12" s="6">
        <f>IF(ISNA(INDEX(TournamentData[Champion''s Rank],MATCH(RobotGameDelib[[#This Row],[Team Number]],TournamentData[Team Number],0))),NumberOfTeams+1,INDEX(TournamentData[Champion''s Rank],MATCH(RobotGameDelib[[#This Row],[Team Number]],TournamentData[Team Number],0)))</f>
        <v>1</v>
      </c>
    </row>
    <row r="13" spans="2:10" ht="20.25" customHeight="1">
      <c r="C13" s="6" t="str">
        <f>IF(ISNA(INDEX(OfficialTeamList[Team Name],MATCH(ChampionsDelib[[#This Row],[Team Number]], OfficialTeamList[Team Number],0))),"",INDEX(OfficialTeamList[Team Name],MATCH(ChampionsDelib[[#This Row],[Team Number]], OfficialTeamList[Team Number],0)))</f>
        <v/>
      </c>
      <c r="D13" s="6">
        <f>IF(ISNA(INDEX(TournamentData[Champion''s Rank],MATCH(ChampionsDelib[[#This Row],[Team Number]],TournamentData[Team Number],0))),NumberOfTeams+1,INDEX(TournamentData[Champion''s Rank],MATCH(ChampionsDelib[[#This Row],[Team Number]],TournamentData[Team Number],0)))</f>
        <v>1</v>
      </c>
      <c r="H13" s="6" t="str">
        <f>IF(ISNA(INDEX(OfficialTeamList[Team Name],MATCH(RobotGameDelib[[#This Row],[Team Number]], OfficialTeamList[Team Number],0))),"",INDEX(OfficialTeamList[Team Name],MATCH(RobotGameDelib[[#This Row],[Team Number]], OfficialTeamList[Team Number],0)))</f>
        <v/>
      </c>
      <c r="I13" s="6">
        <f>IF(ISNA(INDEX(TournamentData[Champion''s Rank],MATCH(RobotGameDelib[[#This Row],[Team Number]],TournamentData[Team Number],0))),NumberOfTeams+1,INDEX(TournamentData[Champion''s Rank],MATCH(RobotGameDelib[[#This Row],[Team Number]],TournamentData[Team Number],0)))</f>
        <v>1</v>
      </c>
    </row>
    <row r="14" spans="2:10" ht="20.25" customHeight="1">
      <c r="C14" s="6" t="str">
        <f>IF(ISNA(INDEX(OfficialTeamList[Team Name],MATCH(ChampionsDelib[[#This Row],[Team Number]], OfficialTeamList[Team Number],0))),"",INDEX(OfficialTeamList[Team Name],MATCH(ChampionsDelib[[#This Row],[Team Number]], OfficialTeamList[Team Number],0)))</f>
        <v/>
      </c>
      <c r="D14" s="6">
        <f>IF(ISNA(INDEX(TournamentData[Champion''s Rank],MATCH(ChampionsDelib[[#This Row],[Team Number]],TournamentData[Team Number],0))),NumberOfTeams+1,INDEX(TournamentData[Champion''s Rank],MATCH(ChampionsDelib[[#This Row],[Team Number]],TournamentData[Team Number],0)))</f>
        <v>1</v>
      </c>
      <c r="H14" s="6" t="str">
        <f>IF(ISNA(INDEX(OfficialTeamList[Team Name],MATCH(RobotGameDelib[[#This Row],[Team Number]], OfficialTeamList[Team Number],0))),"",INDEX(OfficialTeamList[Team Name],MATCH(RobotGameDelib[[#This Row],[Team Number]], OfficialTeamList[Team Number],0)))</f>
        <v/>
      </c>
      <c r="I14" s="6">
        <f>IF(ISNA(INDEX(TournamentData[Champion''s Rank],MATCH(RobotGameDelib[[#This Row],[Team Number]],TournamentData[Team Number],0))),NumberOfTeams+1,INDEX(TournamentData[Champion''s Rank],MATCH(RobotGameDelib[[#This Row],[Team Number]],TournamentData[Team Number],0)))</f>
        <v>1</v>
      </c>
    </row>
    <row r="15" spans="2:10" ht="20.25" customHeight="1">
      <c r="C15" s="6" t="str">
        <f>IF(ISNA(INDEX(OfficialTeamList[Team Name],MATCH(ChampionsDelib[[#This Row],[Team Number]], OfficialTeamList[Team Number],0))),"",INDEX(OfficialTeamList[Team Name],MATCH(ChampionsDelib[[#This Row],[Team Number]], OfficialTeamList[Team Number],0)))</f>
        <v/>
      </c>
      <c r="D15" s="6">
        <f>IF(ISNA(INDEX(TournamentData[Champion''s Rank],MATCH(ChampionsDelib[[#This Row],[Team Number]],TournamentData[Team Number],0))),NumberOfTeams+1,INDEX(TournamentData[Champion''s Rank],MATCH(ChampionsDelib[[#This Row],[Team Number]],TournamentData[Team Number],0)))</f>
        <v>1</v>
      </c>
      <c r="H15" s="6" t="str">
        <f>IF(ISNA(INDEX(OfficialTeamList[Team Name],MATCH(RobotGameDelib[[#This Row],[Team Number]], OfficialTeamList[Team Number],0))),"",INDEX(OfficialTeamList[Team Name],MATCH(RobotGameDelib[[#This Row],[Team Number]], OfficialTeamList[Team Number],0)))</f>
        <v/>
      </c>
      <c r="I15" s="6">
        <f>IF(ISNA(INDEX(TournamentData[Champion''s Rank],MATCH(RobotGameDelib[[#This Row],[Team Number]],TournamentData[Team Number],0))),NumberOfTeams+1,INDEX(TournamentData[Champion''s Rank],MATCH(RobotGameDelib[[#This Row],[Team Number]],TournamentData[Team Number],0)))</f>
        <v>1</v>
      </c>
    </row>
    <row r="16" spans="2:10" ht="20.25" customHeight="1">
      <c r="C16" s="6" t="str">
        <f>IF(ISNA(INDEX(OfficialTeamList[Team Name],MATCH(ChampionsDelib[[#This Row],[Team Number]], OfficialTeamList[Team Number],0))),"",INDEX(OfficialTeamList[Team Name],MATCH(ChampionsDelib[[#This Row],[Team Number]], OfficialTeamList[Team Number],0)))</f>
        <v/>
      </c>
      <c r="D16" s="6">
        <f>IF(ISNA(INDEX(TournamentData[Champion''s Rank],MATCH(ChampionsDelib[[#This Row],[Team Number]],TournamentData[Team Number],0))),NumberOfTeams+1,INDEX(TournamentData[Champion''s Rank],MATCH(ChampionsDelib[[#This Row],[Team Number]],TournamentData[Team Number],0)))</f>
        <v>1</v>
      </c>
      <c r="H16" s="6" t="str">
        <f>IF(ISNA(INDEX(OfficialTeamList[Team Name],MATCH(RobotGameDelib[[#This Row],[Team Number]], OfficialTeamList[Team Number],0))),"",INDEX(OfficialTeamList[Team Name],MATCH(RobotGameDelib[[#This Row],[Team Number]], OfficialTeamList[Team Number],0)))</f>
        <v/>
      </c>
      <c r="I16" s="6">
        <f>IF(ISNA(INDEX(TournamentData[Champion''s Rank],MATCH(RobotGameDelib[[#This Row],[Team Number]],TournamentData[Team Number],0))),NumberOfTeams+1,INDEX(TournamentData[Champion''s Rank],MATCH(RobotGameDelib[[#This Row],[Team Number]],TournamentData[Team Number],0)))</f>
        <v>1</v>
      </c>
    </row>
    <row r="17" spans="2:15" ht="20.25" customHeight="1">
      <c r="C17" s="6" t="str">
        <f>IF(ISNA(INDEX(OfficialTeamList[Team Name],MATCH(ChampionsDelib[[#This Row],[Team Number]], OfficialTeamList[Team Number],0))),"",INDEX(OfficialTeamList[Team Name],MATCH(ChampionsDelib[[#This Row],[Team Number]], OfficialTeamList[Team Number],0)))</f>
        <v/>
      </c>
      <c r="D17" s="6">
        <f>IF(ISNA(INDEX(TournamentData[Champion''s Rank],MATCH(ChampionsDelib[[#This Row],[Team Number]],TournamentData[Team Number],0))),NumberOfTeams+1,INDEX(TournamentData[Champion''s Rank],MATCH(ChampionsDelib[[#This Row],[Team Number]],TournamentData[Team Number],0)))</f>
        <v>1</v>
      </c>
      <c r="H17" s="6" t="str">
        <f>IF(ISNA(INDEX(OfficialTeamList[Team Name],MATCH(RobotGameDelib[[#This Row],[Team Number]], OfficialTeamList[Team Number],0))),"",INDEX(OfficialTeamList[Team Name],MATCH(RobotGameDelib[[#This Row],[Team Number]], OfficialTeamList[Team Number],0)))</f>
        <v/>
      </c>
      <c r="I17" s="6">
        <f>IF(ISNA(INDEX(TournamentData[Champion''s Rank],MATCH(RobotGameDelib[[#This Row],[Team Number]],TournamentData[Team Number],0))),NumberOfTeams+1,INDEX(TournamentData[Champion''s Rank],MATCH(RobotGameDelib[[#This Row],[Team Number]],TournamentData[Team Number],0)))</f>
        <v>1</v>
      </c>
    </row>
    <row r="18" spans="2:15" ht="20.25" customHeight="1">
      <c r="C18" s="6" t="str">
        <f>IF(ISNA(INDEX(OfficialTeamList[Team Name],MATCH(ChampionsDelib[[#This Row],[Team Number]], OfficialTeamList[Team Number],0))),"",INDEX(OfficialTeamList[Team Name],MATCH(ChampionsDelib[[#This Row],[Team Number]], OfficialTeamList[Team Number],0)))</f>
        <v/>
      </c>
      <c r="D18" s="6">
        <f>IF(ISNA(INDEX(TournamentData[Champion''s Rank],MATCH(ChampionsDelib[[#This Row],[Team Number]],TournamentData[Team Number],0))),NumberOfTeams+1,INDEX(TournamentData[Champion''s Rank],MATCH(ChampionsDelib[[#This Row],[Team Number]],TournamentData[Team Number],0)))</f>
        <v>1</v>
      </c>
      <c r="H18" s="6" t="str">
        <f>IF(ISNA(INDEX(OfficialTeamList[Team Name],MATCH(RobotGameDelib[[#This Row],[Team Number]], OfficialTeamList[Team Number],0))),"",INDEX(OfficialTeamList[Team Name],MATCH(RobotGameDelib[[#This Row],[Team Number]], OfficialTeamList[Team Number],0)))</f>
        <v/>
      </c>
      <c r="I18" s="6">
        <f>IF(ISNA(INDEX(TournamentData[Champion''s Rank],MATCH(RobotGameDelib[[#This Row],[Team Number]],TournamentData[Team Number],0))),NumberOfTeams+1,INDEX(TournamentData[Champion''s Rank],MATCH(RobotGameDelib[[#This Row],[Team Number]],TournamentData[Team Number],0)))</f>
        <v>1</v>
      </c>
    </row>
    <row r="20" spans="2:15" ht="20.25" customHeight="1">
      <c r="B20" s="6" t="s">
        <v>47</v>
      </c>
      <c r="G20" s="6" t="s">
        <v>52</v>
      </c>
      <c r="L20" s="6" t="s">
        <v>50</v>
      </c>
    </row>
    <row r="21" spans="2:15" ht="40" customHeight="1">
      <c r="B21" s="19" t="s">
        <v>9</v>
      </c>
      <c r="C21" s="19" t="s">
        <v>10</v>
      </c>
      <c r="D21" s="20" t="s">
        <v>28</v>
      </c>
      <c r="E21" s="20" t="s">
        <v>81</v>
      </c>
      <c r="G21" s="23" t="s">
        <v>9</v>
      </c>
      <c r="H21" s="23" t="s">
        <v>10</v>
      </c>
      <c r="I21" s="24" t="s">
        <v>30</v>
      </c>
      <c r="J21" s="24" t="s">
        <v>81</v>
      </c>
      <c r="L21" s="21" t="s">
        <v>9</v>
      </c>
      <c r="M21" s="21" t="s">
        <v>10</v>
      </c>
      <c r="N21" s="22" t="s">
        <v>29</v>
      </c>
      <c r="O21" s="22" t="s">
        <v>81</v>
      </c>
    </row>
    <row r="22" spans="2:15" ht="20.25" customHeight="1">
      <c r="C22" s="6" t="str">
        <f>IF(ISNA(INDEX(OfficialTeamList[Team Name],MATCH(CoreValuesDelib[[#This Row],[Team Number]], OfficialTeamList[Team Number],0))),"",INDEX(OfficialTeamList[Team Name],MATCH(CoreValuesDelib[[#This Row],[Team Number]], OfficialTeamList[Team Number],0)))</f>
        <v/>
      </c>
      <c r="D22" s="6">
        <f>IF(ISNA(INDEX(CoreValuesResults[Core Values Rank],MATCH(CoreValuesDelib[[#This Row],[Team Number]],CoreValuesResults[Team Number],0))),NumberOfTeams+1,INDEX(CoreValuesResults[Core Values Rank],MATCH(CoreValuesDelib[[#This Row],[Team Number]],CoreValuesResults[Team Number],0)))</f>
        <v>1</v>
      </c>
      <c r="H22" s="6" t="str">
        <f>IF(ISNA(INDEX(OfficialTeamList[Team Name],MATCH(RobotDesignDelib[[#This Row],[Team Number]], OfficialTeamList[Team Number],0))),"",INDEX(OfficialTeamList[Team Name],MATCH(RobotDesignDelib[[#This Row],[Team Number]], OfficialTeamList[Team Number],0)))</f>
        <v/>
      </c>
      <c r="I22" s="6">
        <f>IF(ISNA(INDEX(RobotDesignResults[Robot Design Rank],MATCH(RobotDesignDelib[[#This Row],[Team Number]],RobotDesignResults[Team Number],0))),NumberOfTeams+1,INDEX(RobotDesignResults[Robot Design Rank],MATCH(RobotDesignDelib[[#This Row],[Team Number]],RobotDesignResults[Team Number],0)))</f>
        <v>1</v>
      </c>
      <c r="M22" s="6" t="str">
        <f>IF(ISNA(INDEX(OfficialTeamList[Team Name],MATCH(InnovationProjectDelib[[#This Row],[Team Number]], OfficialTeamList[Team Number],0))),"",INDEX(OfficialTeamList[Team Name],MATCH(InnovationProjectDelib[[#This Row],[Team Number]], OfficialTeamList[Team Number],0)))</f>
        <v/>
      </c>
      <c r="N22"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23" spans="2:15" ht="20.25" customHeight="1">
      <c r="C23" s="6" t="str">
        <f>IF(ISNA(INDEX(OfficialTeamList[Team Name],MATCH(CoreValuesDelib[[#This Row],[Team Number]], OfficialTeamList[Team Number],0))),"",INDEX(OfficialTeamList[Team Name],MATCH(CoreValuesDelib[[#This Row],[Team Number]], OfficialTeamList[Team Number],0)))</f>
        <v/>
      </c>
      <c r="D23" s="6">
        <f>IF(ISNA(INDEX(CoreValuesResults[Core Values Rank],MATCH(CoreValuesDelib[[#This Row],[Team Number]],CoreValuesResults[Team Number],0))),NumberOfTeams+1,INDEX(CoreValuesResults[Core Values Rank],MATCH(CoreValuesDelib[[#This Row],[Team Number]],CoreValuesResults[Team Number],0)))</f>
        <v>1</v>
      </c>
      <c r="H23" s="6" t="str">
        <f>IF(ISNA(INDEX(OfficialTeamList[Team Name],MATCH(RobotDesignDelib[[#This Row],[Team Number]], OfficialTeamList[Team Number],0))),"",INDEX(OfficialTeamList[Team Name],MATCH(RobotDesignDelib[[#This Row],[Team Number]], OfficialTeamList[Team Number],0)))</f>
        <v/>
      </c>
      <c r="I23" s="6">
        <f>IF(ISNA(INDEX(RobotDesignResults[Robot Design Rank],MATCH(RobotDesignDelib[[#This Row],[Team Number]],RobotDesignResults[Team Number],0))),NumberOfTeams+1,INDEX(RobotDesignResults[Robot Design Rank],MATCH(RobotDesignDelib[[#This Row],[Team Number]],RobotDesignResults[Team Number],0)))</f>
        <v>1</v>
      </c>
      <c r="M23" s="6" t="str">
        <f>IF(ISNA(INDEX(OfficialTeamList[Team Name],MATCH(InnovationProjectDelib[[#This Row],[Team Number]], OfficialTeamList[Team Number],0))),"",INDEX(OfficialTeamList[Team Name],MATCH(InnovationProjectDelib[[#This Row],[Team Number]], OfficialTeamList[Team Number],0)))</f>
        <v/>
      </c>
      <c r="N23"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24" spans="2:15" ht="20.25" customHeight="1">
      <c r="C24" s="6" t="str">
        <f>IF(ISNA(INDEX(OfficialTeamList[Team Name],MATCH(CoreValuesDelib[[#This Row],[Team Number]], OfficialTeamList[Team Number],0))),"",INDEX(OfficialTeamList[Team Name],MATCH(CoreValuesDelib[[#This Row],[Team Number]], OfficialTeamList[Team Number],0)))</f>
        <v/>
      </c>
      <c r="D24" s="6">
        <f>IF(ISNA(INDEX(CoreValuesResults[Core Values Rank],MATCH(CoreValuesDelib[[#This Row],[Team Number]],CoreValuesResults[Team Number],0))),NumberOfTeams+1,INDEX(CoreValuesResults[Core Values Rank],MATCH(CoreValuesDelib[[#This Row],[Team Number]],CoreValuesResults[Team Number],0)))</f>
        <v>1</v>
      </c>
      <c r="H24" s="6" t="str">
        <f>IF(ISNA(INDEX(OfficialTeamList[Team Name],MATCH(RobotDesignDelib[[#This Row],[Team Number]], OfficialTeamList[Team Number],0))),"",INDEX(OfficialTeamList[Team Name],MATCH(RobotDesignDelib[[#This Row],[Team Number]], OfficialTeamList[Team Number],0)))</f>
        <v/>
      </c>
      <c r="I24" s="6">
        <f>IF(ISNA(INDEX(RobotDesignResults[Robot Design Rank],MATCH(RobotDesignDelib[[#This Row],[Team Number]],RobotDesignResults[Team Number],0))),NumberOfTeams+1,INDEX(RobotDesignResults[Robot Design Rank],MATCH(RobotDesignDelib[[#This Row],[Team Number]],RobotDesignResults[Team Number],0)))</f>
        <v>1</v>
      </c>
      <c r="M24" s="6" t="str">
        <f>IF(ISNA(INDEX(OfficialTeamList[Team Name],MATCH(InnovationProjectDelib[[#This Row],[Team Number]], OfficialTeamList[Team Number],0))),"",INDEX(OfficialTeamList[Team Name],MATCH(InnovationProjectDelib[[#This Row],[Team Number]], OfficialTeamList[Team Number],0)))</f>
        <v/>
      </c>
      <c r="N24"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25" spans="2:15" ht="20.25" customHeight="1">
      <c r="C25" s="6" t="str">
        <f>IF(ISNA(INDEX(OfficialTeamList[Team Name],MATCH(CoreValuesDelib[[#This Row],[Team Number]], OfficialTeamList[Team Number],0))),"",INDEX(OfficialTeamList[Team Name],MATCH(CoreValuesDelib[[#This Row],[Team Number]], OfficialTeamList[Team Number],0)))</f>
        <v/>
      </c>
      <c r="D25" s="6">
        <f>IF(ISNA(INDEX(CoreValuesResults[Core Values Rank],MATCH(CoreValuesDelib[[#This Row],[Team Number]],CoreValuesResults[Team Number],0))),NumberOfTeams+1,INDEX(CoreValuesResults[Core Values Rank],MATCH(CoreValuesDelib[[#This Row],[Team Number]],CoreValuesResults[Team Number],0)))</f>
        <v>1</v>
      </c>
      <c r="H25" s="6" t="str">
        <f>IF(ISNA(INDEX(OfficialTeamList[Team Name],MATCH(RobotDesignDelib[[#This Row],[Team Number]], OfficialTeamList[Team Number],0))),"",INDEX(OfficialTeamList[Team Name],MATCH(RobotDesignDelib[[#This Row],[Team Number]], OfficialTeamList[Team Number],0)))</f>
        <v/>
      </c>
      <c r="I25" s="6">
        <f>IF(ISNA(INDEX(RobotDesignResults[Robot Design Rank],MATCH(RobotDesignDelib[[#This Row],[Team Number]],RobotDesignResults[Team Number],0))),NumberOfTeams+1,INDEX(RobotDesignResults[Robot Design Rank],MATCH(RobotDesignDelib[[#This Row],[Team Number]],RobotDesignResults[Team Number],0)))</f>
        <v>1</v>
      </c>
      <c r="M25" s="6" t="str">
        <f>IF(ISNA(INDEX(OfficialTeamList[Team Name],MATCH(InnovationProjectDelib[[#This Row],[Team Number]], OfficialTeamList[Team Number],0))),"",INDEX(OfficialTeamList[Team Name],MATCH(InnovationProjectDelib[[#This Row],[Team Number]], OfficialTeamList[Team Number],0)))</f>
        <v/>
      </c>
      <c r="N25"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26" spans="2:15" ht="20.25" customHeight="1">
      <c r="C26" s="6" t="str">
        <f>IF(ISNA(INDEX(OfficialTeamList[Team Name],MATCH(CoreValuesDelib[[#This Row],[Team Number]], OfficialTeamList[Team Number],0))),"",INDEX(OfficialTeamList[Team Name],MATCH(CoreValuesDelib[[#This Row],[Team Number]], OfficialTeamList[Team Number],0)))</f>
        <v/>
      </c>
      <c r="D26" s="6">
        <f>IF(ISNA(INDEX(CoreValuesResults[Core Values Rank],MATCH(CoreValuesDelib[[#This Row],[Team Number]],CoreValuesResults[Team Number],0))),NumberOfTeams+1,INDEX(CoreValuesResults[Core Values Rank],MATCH(CoreValuesDelib[[#This Row],[Team Number]],CoreValuesResults[Team Number],0)))</f>
        <v>1</v>
      </c>
      <c r="H26" s="6" t="str">
        <f>IF(ISNA(INDEX(OfficialTeamList[Team Name],MATCH(RobotDesignDelib[[#This Row],[Team Number]], OfficialTeamList[Team Number],0))),"",INDEX(OfficialTeamList[Team Name],MATCH(RobotDesignDelib[[#This Row],[Team Number]], OfficialTeamList[Team Number],0)))</f>
        <v/>
      </c>
      <c r="I26" s="6">
        <f>IF(ISNA(INDEX(RobotDesignResults[Robot Design Rank],MATCH(RobotDesignDelib[[#This Row],[Team Number]],RobotDesignResults[Team Number],0))),NumberOfTeams+1,INDEX(RobotDesignResults[Robot Design Rank],MATCH(RobotDesignDelib[[#This Row],[Team Number]],RobotDesignResults[Team Number],0)))</f>
        <v>1</v>
      </c>
      <c r="M26" s="6" t="str">
        <f>IF(ISNA(INDEX(OfficialTeamList[Team Name],MATCH(InnovationProjectDelib[[#This Row],[Team Number]], OfficialTeamList[Team Number],0))),"",INDEX(OfficialTeamList[Team Name],MATCH(InnovationProjectDelib[[#This Row],[Team Number]], OfficialTeamList[Team Number],0)))</f>
        <v/>
      </c>
      <c r="N26"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27" spans="2:15" ht="20.25" customHeight="1">
      <c r="C27" s="6" t="str">
        <f>IF(ISNA(INDEX(OfficialTeamList[Team Name],MATCH(CoreValuesDelib[[#This Row],[Team Number]], OfficialTeamList[Team Number],0))),"",INDEX(OfficialTeamList[Team Name],MATCH(CoreValuesDelib[[#This Row],[Team Number]], OfficialTeamList[Team Number],0)))</f>
        <v/>
      </c>
      <c r="D27" s="6">
        <f>IF(ISNA(INDEX(CoreValuesResults[Core Values Rank],MATCH(CoreValuesDelib[[#This Row],[Team Number]],CoreValuesResults[Team Number],0))),NumberOfTeams+1,INDEX(CoreValuesResults[Core Values Rank],MATCH(CoreValuesDelib[[#This Row],[Team Number]],CoreValuesResults[Team Number],0)))</f>
        <v>1</v>
      </c>
      <c r="H27" s="6" t="str">
        <f>IF(ISNA(INDEX(OfficialTeamList[Team Name],MATCH(RobotDesignDelib[[#This Row],[Team Number]], OfficialTeamList[Team Number],0))),"",INDEX(OfficialTeamList[Team Name],MATCH(RobotDesignDelib[[#This Row],[Team Number]], OfficialTeamList[Team Number],0)))</f>
        <v/>
      </c>
      <c r="I27" s="6">
        <f>IF(ISNA(INDEX(RobotDesignResults[Robot Design Rank],MATCH(RobotDesignDelib[[#This Row],[Team Number]],RobotDesignResults[Team Number],0))),NumberOfTeams+1,INDEX(RobotDesignResults[Robot Design Rank],MATCH(RobotDesignDelib[[#This Row],[Team Number]],RobotDesignResults[Team Number],0)))</f>
        <v>1</v>
      </c>
      <c r="M27" s="6" t="str">
        <f>IF(ISNA(INDEX(OfficialTeamList[Team Name],MATCH(InnovationProjectDelib[[#This Row],[Team Number]], OfficialTeamList[Team Number],0))),"",INDEX(OfficialTeamList[Team Name],MATCH(InnovationProjectDelib[[#This Row],[Team Number]], OfficialTeamList[Team Number],0)))</f>
        <v/>
      </c>
      <c r="N27"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28" spans="2:15" ht="20.25" customHeight="1">
      <c r="C28" s="6" t="str">
        <f>IF(ISNA(INDEX(OfficialTeamList[Team Name],MATCH(CoreValuesDelib[[#This Row],[Team Number]], OfficialTeamList[Team Number],0))),"",INDEX(OfficialTeamList[Team Name],MATCH(CoreValuesDelib[[#This Row],[Team Number]], OfficialTeamList[Team Number],0)))</f>
        <v/>
      </c>
      <c r="D28" s="6">
        <f>IF(ISNA(INDEX(CoreValuesResults[Core Values Rank],MATCH(CoreValuesDelib[[#This Row],[Team Number]],CoreValuesResults[Team Number],0))),NumberOfTeams+1,INDEX(CoreValuesResults[Core Values Rank],MATCH(CoreValuesDelib[[#This Row],[Team Number]],CoreValuesResults[Team Number],0)))</f>
        <v>1</v>
      </c>
      <c r="H28" s="6" t="str">
        <f>IF(ISNA(INDEX(OfficialTeamList[Team Name],MATCH(RobotDesignDelib[[#This Row],[Team Number]], OfficialTeamList[Team Number],0))),"",INDEX(OfficialTeamList[Team Name],MATCH(RobotDesignDelib[[#This Row],[Team Number]], OfficialTeamList[Team Number],0)))</f>
        <v/>
      </c>
      <c r="I28" s="6">
        <f>IF(ISNA(INDEX(RobotDesignResults[Robot Design Rank],MATCH(RobotDesignDelib[[#This Row],[Team Number]],RobotDesignResults[Team Number],0))),NumberOfTeams+1,INDEX(RobotDesignResults[Robot Design Rank],MATCH(RobotDesignDelib[[#This Row],[Team Number]],RobotDesignResults[Team Number],0)))</f>
        <v>1</v>
      </c>
      <c r="M28" s="6" t="str">
        <f>IF(ISNA(INDEX(OfficialTeamList[Team Name],MATCH(InnovationProjectDelib[[#This Row],[Team Number]], OfficialTeamList[Team Number],0))),"",INDEX(OfficialTeamList[Team Name],MATCH(InnovationProjectDelib[[#This Row],[Team Number]], OfficialTeamList[Team Number],0)))</f>
        <v/>
      </c>
      <c r="N28"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29" spans="2:15" ht="20.25" customHeight="1">
      <c r="C29" s="6" t="str">
        <f>IF(ISNA(INDEX(OfficialTeamList[Team Name],MATCH(CoreValuesDelib[[#This Row],[Team Number]], OfficialTeamList[Team Number],0))),"",INDEX(OfficialTeamList[Team Name],MATCH(CoreValuesDelib[[#This Row],[Team Number]], OfficialTeamList[Team Number],0)))</f>
        <v/>
      </c>
      <c r="D29" s="6">
        <f>IF(ISNA(INDEX(CoreValuesResults[Core Values Rank],MATCH(CoreValuesDelib[[#This Row],[Team Number]],CoreValuesResults[Team Number],0))),NumberOfTeams+1,INDEX(CoreValuesResults[Core Values Rank],MATCH(CoreValuesDelib[[#This Row],[Team Number]],CoreValuesResults[Team Number],0)))</f>
        <v>1</v>
      </c>
      <c r="H29" s="6" t="str">
        <f>IF(ISNA(INDEX(OfficialTeamList[Team Name],MATCH(RobotDesignDelib[[#This Row],[Team Number]], OfficialTeamList[Team Number],0))),"",INDEX(OfficialTeamList[Team Name],MATCH(RobotDesignDelib[[#This Row],[Team Number]], OfficialTeamList[Team Number],0)))</f>
        <v/>
      </c>
      <c r="I29" s="6">
        <f>IF(ISNA(INDEX(RobotDesignResults[Robot Design Rank],MATCH(RobotDesignDelib[[#This Row],[Team Number]],RobotDesignResults[Team Number],0))),NumberOfTeams+1,INDEX(RobotDesignResults[Robot Design Rank],MATCH(RobotDesignDelib[[#This Row],[Team Number]],RobotDesignResults[Team Number],0)))</f>
        <v>1</v>
      </c>
      <c r="M29" s="6" t="str">
        <f>IF(ISNA(INDEX(OfficialTeamList[Team Name],MATCH(InnovationProjectDelib[[#This Row],[Team Number]], OfficialTeamList[Team Number],0))),"",INDEX(OfficialTeamList[Team Name],MATCH(InnovationProjectDelib[[#This Row],[Team Number]], OfficialTeamList[Team Number],0)))</f>
        <v/>
      </c>
      <c r="N29"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30" spans="2:15" ht="20.25" customHeight="1">
      <c r="C30" s="6" t="str">
        <f>IF(ISNA(INDEX(OfficialTeamList[Team Name],MATCH(CoreValuesDelib[[#This Row],[Team Number]], OfficialTeamList[Team Number],0))),"",INDEX(OfficialTeamList[Team Name],MATCH(CoreValuesDelib[[#This Row],[Team Number]], OfficialTeamList[Team Number],0)))</f>
        <v/>
      </c>
      <c r="D30" s="6">
        <f>IF(ISNA(INDEX(CoreValuesResults[Core Values Rank],MATCH(CoreValuesDelib[[#This Row],[Team Number]],CoreValuesResults[Team Number],0))),NumberOfTeams+1,INDEX(CoreValuesResults[Core Values Rank],MATCH(CoreValuesDelib[[#This Row],[Team Number]],CoreValuesResults[Team Number],0)))</f>
        <v>1</v>
      </c>
      <c r="H30" s="6" t="str">
        <f>IF(ISNA(INDEX(OfficialTeamList[Team Name],MATCH(RobotDesignDelib[[#This Row],[Team Number]], OfficialTeamList[Team Number],0))),"",INDEX(OfficialTeamList[Team Name],MATCH(RobotDesignDelib[[#This Row],[Team Number]], OfficialTeamList[Team Number],0)))</f>
        <v/>
      </c>
      <c r="I30" s="6">
        <f>IF(ISNA(INDEX(RobotDesignResults[Robot Design Rank],MATCH(RobotDesignDelib[[#This Row],[Team Number]],RobotDesignResults[Team Number],0))),NumberOfTeams+1,INDEX(RobotDesignResults[Robot Design Rank],MATCH(RobotDesignDelib[[#This Row],[Team Number]],RobotDesignResults[Team Number],0)))</f>
        <v>1</v>
      </c>
      <c r="M30" s="6" t="str">
        <f>IF(ISNA(INDEX(OfficialTeamList[Team Name],MATCH(InnovationProjectDelib[[#This Row],[Team Number]], OfficialTeamList[Team Number],0))),"",INDEX(OfficialTeamList[Team Name],MATCH(InnovationProjectDelib[[#This Row],[Team Number]], OfficialTeamList[Team Number],0)))</f>
        <v/>
      </c>
      <c r="N30"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31" spans="2:15" ht="20.25" customHeight="1">
      <c r="C31" s="6" t="str">
        <f>IF(ISNA(INDEX(OfficialTeamList[Team Name],MATCH(CoreValuesDelib[[#This Row],[Team Number]], OfficialTeamList[Team Number],0))),"",INDEX(OfficialTeamList[Team Name],MATCH(CoreValuesDelib[[#This Row],[Team Number]], OfficialTeamList[Team Number],0)))</f>
        <v/>
      </c>
      <c r="D31" s="6">
        <f>IF(ISNA(INDEX(CoreValuesResults[Core Values Rank],MATCH(CoreValuesDelib[[#This Row],[Team Number]],CoreValuesResults[Team Number],0))),NumberOfTeams+1,INDEX(CoreValuesResults[Core Values Rank],MATCH(CoreValuesDelib[[#This Row],[Team Number]],CoreValuesResults[Team Number],0)))</f>
        <v>1</v>
      </c>
      <c r="H31" s="6" t="str">
        <f>IF(ISNA(INDEX(OfficialTeamList[Team Name],MATCH(RobotDesignDelib[[#This Row],[Team Number]], OfficialTeamList[Team Number],0))),"",INDEX(OfficialTeamList[Team Name],MATCH(RobotDesignDelib[[#This Row],[Team Number]], OfficialTeamList[Team Number],0)))</f>
        <v/>
      </c>
      <c r="I31" s="6">
        <f>IF(ISNA(INDEX(RobotDesignResults[Robot Design Rank],MATCH(RobotDesignDelib[[#This Row],[Team Number]],RobotDesignResults[Team Number],0))),NumberOfTeams+1,INDEX(RobotDesignResults[Robot Design Rank],MATCH(RobotDesignDelib[[#This Row],[Team Number]],RobotDesignResults[Team Number],0)))</f>
        <v>1</v>
      </c>
      <c r="M31" s="6" t="str">
        <f>IF(ISNA(INDEX(OfficialTeamList[Team Name],MATCH(InnovationProjectDelib[[#This Row],[Team Number]], OfficialTeamList[Team Number],0))),"",INDEX(OfficialTeamList[Team Name],MATCH(InnovationProjectDelib[[#This Row],[Team Number]], OfficialTeamList[Team Number],0)))</f>
        <v/>
      </c>
      <c r="N31"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32" spans="2:15" ht="20.25" customHeight="1">
      <c r="C32" s="6" t="str">
        <f>IF(ISNA(INDEX(OfficialTeamList[Team Name],MATCH(CoreValuesDelib[[#This Row],[Team Number]], OfficialTeamList[Team Number],0))),"",INDEX(OfficialTeamList[Team Name],MATCH(CoreValuesDelib[[#This Row],[Team Number]], OfficialTeamList[Team Number],0)))</f>
        <v/>
      </c>
      <c r="D32" s="6">
        <f>IF(ISNA(INDEX(CoreValuesResults[Core Values Rank],MATCH(CoreValuesDelib[[#This Row],[Team Number]],CoreValuesResults[Team Number],0))),NumberOfTeams+1,INDEX(CoreValuesResults[Core Values Rank],MATCH(CoreValuesDelib[[#This Row],[Team Number]],CoreValuesResults[Team Number],0)))</f>
        <v>1</v>
      </c>
      <c r="H32" s="6" t="str">
        <f>IF(ISNA(INDEX(OfficialTeamList[Team Name],MATCH(RobotDesignDelib[[#This Row],[Team Number]], OfficialTeamList[Team Number],0))),"",INDEX(OfficialTeamList[Team Name],MATCH(RobotDesignDelib[[#This Row],[Team Number]], OfficialTeamList[Team Number],0)))</f>
        <v/>
      </c>
      <c r="I32" s="6">
        <f>IF(ISNA(INDEX(RobotDesignResults[Robot Design Rank],MATCH(RobotDesignDelib[[#This Row],[Team Number]],RobotDesignResults[Team Number],0))),NumberOfTeams+1,INDEX(RobotDesignResults[Robot Design Rank],MATCH(RobotDesignDelib[[#This Row],[Team Number]],RobotDesignResults[Team Number],0)))</f>
        <v>1</v>
      </c>
      <c r="M32" s="6" t="str">
        <f>IF(ISNA(INDEX(OfficialTeamList[Team Name],MATCH(InnovationProjectDelib[[#This Row],[Team Number]], OfficialTeamList[Team Number],0))),"",INDEX(OfficialTeamList[Team Name],MATCH(InnovationProjectDelib[[#This Row],[Team Number]], OfficialTeamList[Team Number],0)))</f>
        <v/>
      </c>
      <c r="N32"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33" spans="2:15" ht="20.25" customHeight="1">
      <c r="C33" s="6" t="str">
        <f>IF(ISNA(INDEX(OfficialTeamList[Team Name],MATCH(CoreValuesDelib[[#This Row],[Team Number]], OfficialTeamList[Team Number],0))),"",INDEX(OfficialTeamList[Team Name],MATCH(CoreValuesDelib[[#This Row],[Team Number]], OfficialTeamList[Team Number],0)))</f>
        <v/>
      </c>
      <c r="D33" s="6">
        <f>IF(ISNA(INDEX(CoreValuesResults[Core Values Rank],MATCH(CoreValuesDelib[[#This Row],[Team Number]],CoreValuesResults[Team Number],0))),NumberOfTeams+1,INDEX(CoreValuesResults[Core Values Rank],MATCH(CoreValuesDelib[[#This Row],[Team Number]],CoreValuesResults[Team Number],0)))</f>
        <v>1</v>
      </c>
      <c r="H33" s="6" t="str">
        <f>IF(ISNA(INDEX(OfficialTeamList[Team Name],MATCH(RobotDesignDelib[[#This Row],[Team Number]], OfficialTeamList[Team Number],0))),"",INDEX(OfficialTeamList[Team Name],MATCH(RobotDesignDelib[[#This Row],[Team Number]], OfficialTeamList[Team Number],0)))</f>
        <v/>
      </c>
      <c r="I33" s="6">
        <f>IF(ISNA(INDEX(RobotDesignResults[Robot Design Rank],MATCH(RobotDesignDelib[[#This Row],[Team Number]],RobotDesignResults[Team Number],0))),NumberOfTeams+1,INDEX(RobotDesignResults[Robot Design Rank],MATCH(RobotDesignDelib[[#This Row],[Team Number]],RobotDesignResults[Team Number],0)))</f>
        <v>1</v>
      </c>
      <c r="M33" s="6" t="str">
        <f>IF(ISNA(INDEX(OfficialTeamList[Team Name],MATCH(InnovationProjectDelib[[#This Row],[Team Number]], OfficialTeamList[Team Number],0))),"",INDEX(OfficialTeamList[Team Name],MATCH(InnovationProjectDelib[[#This Row],[Team Number]], OfficialTeamList[Team Number],0)))</f>
        <v/>
      </c>
      <c r="N33"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34" spans="2:15" ht="20.25" customHeight="1">
      <c r="C34" s="6" t="str">
        <f>IF(ISNA(INDEX(OfficialTeamList[Team Name],MATCH(CoreValuesDelib[[#This Row],[Team Number]], OfficialTeamList[Team Number],0))),"",INDEX(OfficialTeamList[Team Name],MATCH(CoreValuesDelib[[#This Row],[Team Number]], OfficialTeamList[Team Number],0)))</f>
        <v/>
      </c>
      <c r="D34" s="6">
        <f>IF(ISNA(INDEX(CoreValuesResults[Core Values Rank],MATCH(CoreValuesDelib[[#This Row],[Team Number]],CoreValuesResults[Team Number],0))),NumberOfTeams+1,INDEX(CoreValuesResults[Core Values Rank],MATCH(CoreValuesDelib[[#This Row],[Team Number]],CoreValuesResults[Team Number],0)))</f>
        <v>1</v>
      </c>
      <c r="H34" s="6" t="str">
        <f>IF(ISNA(INDEX(OfficialTeamList[Team Name],MATCH(RobotDesignDelib[[#This Row],[Team Number]], OfficialTeamList[Team Number],0))),"",INDEX(OfficialTeamList[Team Name],MATCH(RobotDesignDelib[[#This Row],[Team Number]], OfficialTeamList[Team Number],0)))</f>
        <v/>
      </c>
      <c r="I34" s="6">
        <f>IF(ISNA(INDEX(RobotDesignResults[Robot Design Rank],MATCH(RobotDesignDelib[[#This Row],[Team Number]],RobotDesignResults[Team Number],0))),NumberOfTeams+1,INDEX(RobotDesignResults[Robot Design Rank],MATCH(RobotDesignDelib[[#This Row],[Team Number]],RobotDesignResults[Team Number],0)))</f>
        <v>1</v>
      </c>
      <c r="M34" s="6" t="str">
        <f>IF(ISNA(INDEX(OfficialTeamList[Team Name],MATCH(InnovationProjectDelib[[#This Row],[Team Number]], OfficialTeamList[Team Number],0))),"",INDEX(OfficialTeamList[Team Name],MATCH(InnovationProjectDelib[[#This Row],[Team Number]], OfficialTeamList[Team Number],0)))</f>
        <v/>
      </c>
      <c r="N34"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35" spans="2:15" ht="20.25" customHeight="1">
      <c r="C35" s="6" t="str">
        <f>IF(ISNA(INDEX(OfficialTeamList[Team Name],MATCH(CoreValuesDelib[[#This Row],[Team Number]], OfficialTeamList[Team Number],0))),"",INDEX(OfficialTeamList[Team Name],MATCH(CoreValuesDelib[[#This Row],[Team Number]], OfficialTeamList[Team Number],0)))</f>
        <v/>
      </c>
      <c r="D35" s="6">
        <f>IF(ISNA(INDEX(CoreValuesResults[Core Values Rank],MATCH(CoreValuesDelib[[#This Row],[Team Number]],CoreValuesResults[Team Number],0))),NumberOfTeams+1,INDEX(CoreValuesResults[Core Values Rank],MATCH(CoreValuesDelib[[#This Row],[Team Number]],CoreValuesResults[Team Number],0)))</f>
        <v>1</v>
      </c>
      <c r="H35" s="6" t="str">
        <f>IF(ISNA(INDEX(OfficialTeamList[Team Name],MATCH(RobotDesignDelib[[#This Row],[Team Number]], OfficialTeamList[Team Number],0))),"",INDEX(OfficialTeamList[Team Name],MATCH(RobotDesignDelib[[#This Row],[Team Number]], OfficialTeamList[Team Number],0)))</f>
        <v/>
      </c>
      <c r="I35" s="6">
        <f>IF(ISNA(INDEX(RobotDesignResults[Robot Design Rank],MATCH(RobotDesignDelib[[#This Row],[Team Number]],RobotDesignResults[Team Number],0))),NumberOfTeams+1,INDEX(RobotDesignResults[Robot Design Rank],MATCH(RobotDesignDelib[[#This Row],[Team Number]],RobotDesignResults[Team Number],0)))</f>
        <v>1</v>
      </c>
      <c r="M35" s="6" t="str">
        <f>IF(ISNA(INDEX(OfficialTeamList[Team Name],MATCH(InnovationProjectDelib[[#This Row],[Team Number]], OfficialTeamList[Team Number],0))),"",INDEX(OfficialTeamList[Team Name],MATCH(InnovationProjectDelib[[#This Row],[Team Number]], OfficialTeamList[Team Number],0)))</f>
        <v/>
      </c>
      <c r="N35"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36" spans="2:15" ht="20.25" customHeight="1">
      <c r="C36" s="6" t="str">
        <f>IF(ISNA(INDEX(OfficialTeamList[Team Name],MATCH(CoreValuesDelib[[#This Row],[Team Number]], OfficialTeamList[Team Number],0))),"",INDEX(OfficialTeamList[Team Name],MATCH(CoreValuesDelib[[#This Row],[Team Number]], OfficialTeamList[Team Number],0)))</f>
        <v/>
      </c>
      <c r="D36" s="6">
        <f>IF(ISNA(INDEX(CoreValuesResults[Core Values Rank],MATCH(CoreValuesDelib[[#This Row],[Team Number]],CoreValuesResults[Team Number],0))),NumberOfTeams+1,INDEX(CoreValuesResults[Core Values Rank],MATCH(CoreValuesDelib[[#This Row],[Team Number]],CoreValuesResults[Team Number],0)))</f>
        <v>1</v>
      </c>
      <c r="H36" s="6" t="str">
        <f>IF(ISNA(INDEX(OfficialTeamList[Team Name],MATCH(RobotDesignDelib[[#This Row],[Team Number]], OfficialTeamList[Team Number],0))),"",INDEX(OfficialTeamList[Team Name],MATCH(RobotDesignDelib[[#This Row],[Team Number]], OfficialTeamList[Team Number],0)))</f>
        <v/>
      </c>
      <c r="I36" s="6">
        <f>IF(ISNA(INDEX(RobotDesignResults[Robot Design Rank],MATCH(RobotDesignDelib[[#This Row],[Team Number]],RobotDesignResults[Team Number],0))),NumberOfTeams+1,INDEX(RobotDesignResults[Robot Design Rank],MATCH(RobotDesignDelib[[#This Row],[Team Number]],RobotDesignResults[Team Number],0)))</f>
        <v>1</v>
      </c>
      <c r="M36" s="6" t="str">
        <f>IF(ISNA(INDEX(OfficialTeamList[Team Name],MATCH(InnovationProjectDelib[[#This Row],[Team Number]], OfficialTeamList[Team Number],0))),"",INDEX(OfficialTeamList[Team Name],MATCH(InnovationProjectDelib[[#This Row],[Team Number]], OfficialTeamList[Team Number],0)))</f>
        <v/>
      </c>
      <c r="N36" s="6">
        <f>IF(ISNA(INDEX(InnovationProjectResults[Innovation Project Rank],MATCH(InnovationProjectDelib[[#This Row],[Team Number]],InnovationProjectResults[Team Number],0))),NumberOfTeams+1,INDEX(InnovationProjectResults[Innovation Project Rank],MATCH(InnovationProjectDelib[[#This Row],[Team Number]],InnovationProjectResults[Team Number],0)))</f>
        <v>1</v>
      </c>
    </row>
    <row r="38" spans="2:15" ht="20.25" customHeight="1">
      <c r="B38" s="6" t="s">
        <v>33</v>
      </c>
      <c r="G38" s="6" t="s">
        <v>34</v>
      </c>
      <c r="L38" s="6" t="s">
        <v>35</v>
      </c>
    </row>
    <row r="39" spans="2:15" ht="40" customHeight="1">
      <c r="B39" s="17" t="s">
        <v>9</v>
      </c>
      <c r="C39" s="17" t="s">
        <v>10</v>
      </c>
      <c r="D39" s="18" t="s">
        <v>32</v>
      </c>
      <c r="E39" s="18" t="s">
        <v>81</v>
      </c>
      <c r="G39" s="17" t="s">
        <v>9</v>
      </c>
      <c r="H39" s="17" t="s">
        <v>10</v>
      </c>
      <c r="I39" s="18" t="s">
        <v>32</v>
      </c>
      <c r="J39" s="18" t="s">
        <v>81</v>
      </c>
      <c r="L39" s="17" t="s">
        <v>9</v>
      </c>
      <c r="M39" s="17" t="s">
        <v>10</v>
      </c>
      <c r="N39" s="18" t="s">
        <v>32</v>
      </c>
      <c r="O39" s="18" t="s">
        <v>81</v>
      </c>
    </row>
    <row r="40" spans="2:15" ht="20.25" customHeight="1">
      <c r="C40" s="6" t="str">
        <f>IF(ISNA(INDEX(OfficialTeamList[Team Name],MATCH(BreakthroughDelib[[#This Row],[Team Number]], OfficialTeamList[Team Number],0))),"",INDEX(OfficialTeamList[Team Name],MATCH(BreakthroughDelib[[#This Row],[Team Number]], OfficialTeamList[Team Number],0)))</f>
        <v/>
      </c>
      <c r="D40" s="6">
        <f>IF(ISNA(INDEX(TournamentData[Champion''s Rank],MATCH(BreakthroughDelib[[#This Row],[Team Number]],TournamentData[Team Number],0))),NumberOfTeams+1,INDEX(TournamentData[Champion''s Rank],MATCH(BreakthroughDelib[[#This Row],[Team Number]],TournamentData[Team Number],0)))</f>
        <v>1</v>
      </c>
      <c r="H40" s="6" t="str">
        <f>IF(ISNA(INDEX(OfficialTeamList[Team Name],MATCH(RookiAllStarDelib[[#This Row],[Team Number]], OfficialTeamList[Team Number],0))),"",INDEX(OfficialTeamList[Team Name],MATCH(RookiAllStarDelib[[#This Row],[Team Number]], OfficialTeamList[Team Number],0)))</f>
        <v/>
      </c>
      <c r="I40" s="6">
        <f>IF(ISNA(INDEX(TournamentData[Champion''s Rank],MATCH(RookiAllStarDelib[[#This Row],[Team Number]],TournamentData[Team Number],0))),NumberOfTeams+1,INDEX(TournamentData[Champion''s Rank],MATCH(RookiAllStarDelib[[#This Row],[Team Number]],TournamentData[Team Number],0)))</f>
        <v>1</v>
      </c>
      <c r="M40" s="6" t="str">
        <f>IF(ISNA(INDEX(OfficialTeamList[Team Name],MATCH(MotivateDelib[[#This Row],[Team Number]], OfficialTeamList[Team Number],0))),"",INDEX(OfficialTeamList[Team Name],MATCH(MotivateDelib[[#This Row],[Team Number]], OfficialTeamList[Team Number],0)))</f>
        <v/>
      </c>
      <c r="N40" s="6">
        <f>IF(ISNA(INDEX(TournamentData[Champion''s Rank],MATCH(MotivateDelib[[#This Row],[Team Number]],TournamentData[Team Number],0))),NumberOfTeams+1,INDEX(TournamentData[Champion''s Rank],MATCH(MotivateDelib[[#This Row],[Team Number]],TournamentData[Team Number],0)))</f>
        <v>1</v>
      </c>
    </row>
    <row r="41" spans="2:15" ht="20.25" customHeight="1">
      <c r="C41" s="6" t="str">
        <f>IF(ISNA(INDEX(OfficialTeamList[Team Name],MATCH(BreakthroughDelib[[#This Row],[Team Number]], OfficialTeamList[Team Number],0))),"",INDEX(OfficialTeamList[Team Name],MATCH(BreakthroughDelib[[#This Row],[Team Number]], OfficialTeamList[Team Number],0)))</f>
        <v/>
      </c>
      <c r="D41" s="6">
        <f>IF(ISNA(INDEX(TournamentData[Champion''s Rank],MATCH(BreakthroughDelib[[#This Row],[Team Number]],TournamentData[Team Number],0))),NumberOfTeams+1,INDEX(TournamentData[Champion''s Rank],MATCH(BreakthroughDelib[[#This Row],[Team Number]],TournamentData[Team Number],0)))</f>
        <v>1</v>
      </c>
      <c r="H41" s="6" t="str">
        <f>IF(ISNA(INDEX(OfficialTeamList[Team Name],MATCH(RookiAllStarDelib[[#This Row],[Team Number]], OfficialTeamList[Team Number],0))),"",INDEX(OfficialTeamList[Team Name],MATCH(RookiAllStarDelib[[#This Row],[Team Number]], OfficialTeamList[Team Number],0)))</f>
        <v/>
      </c>
      <c r="I41" s="6">
        <f>IF(ISNA(INDEX(TournamentData[Champion''s Rank],MATCH(RookiAllStarDelib[[#This Row],[Team Number]],TournamentData[Team Number],0))),NumberOfTeams+1,INDEX(TournamentData[Champion''s Rank],MATCH(RookiAllStarDelib[[#This Row],[Team Number]],TournamentData[Team Number],0)))</f>
        <v>1</v>
      </c>
      <c r="M41" s="6" t="str">
        <f>IF(ISNA(INDEX(OfficialTeamList[Team Name],MATCH(MotivateDelib[[#This Row],[Team Number]], OfficialTeamList[Team Number],0))),"",INDEX(OfficialTeamList[Team Name],MATCH(MotivateDelib[[#This Row],[Team Number]], OfficialTeamList[Team Number],0)))</f>
        <v/>
      </c>
      <c r="N41" s="6">
        <f>IF(ISNA(INDEX(TournamentData[Champion''s Rank],MATCH(MotivateDelib[[#This Row],[Team Number]],TournamentData[Team Number],0))),NumberOfTeams+1,INDEX(TournamentData[Champion''s Rank],MATCH(MotivateDelib[[#This Row],[Team Number]],TournamentData[Team Number],0)))</f>
        <v>1</v>
      </c>
    </row>
    <row r="42" spans="2:15" ht="20.25" customHeight="1">
      <c r="C42" s="6" t="str">
        <f>IF(ISNA(INDEX(OfficialTeamList[Team Name],MATCH(BreakthroughDelib[[#This Row],[Team Number]], OfficialTeamList[Team Number],0))),"",INDEX(OfficialTeamList[Team Name],MATCH(BreakthroughDelib[[#This Row],[Team Number]], OfficialTeamList[Team Number],0)))</f>
        <v/>
      </c>
      <c r="D42" s="6">
        <f>IF(ISNA(INDEX(TournamentData[Champion''s Rank],MATCH(BreakthroughDelib[[#This Row],[Team Number]],TournamentData[Team Number],0))),NumberOfTeams+1,INDEX(TournamentData[Champion''s Rank],MATCH(BreakthroughDelib[[#This Row],[Team Number]],TournamentData[Team Number],0)))</f>
        <v>1</v>
      </c>
      <c r="H42" s="6" t="str">
        <f>IF(ISNA(INDEX(OfficialTeamList[Team Name],MATCH(RookiAllStarDelib[[#This Row],[Team Number]], OfficialTeamList[Team Number],0))),"",INDEX(OfficialTeamList[Team Name],MATCH(RookiAllStarDelib[[#This Row],[Team Number]], OfficialTeamList[Team Number],0)))</f>
        <v/>
      </c>
      <c r="I42" s="6">
        <f>IF(ISNA(INDEX(TournamentData[Champion''s Rank],MATCH(RookiAllStarDelib[[#This Row],[Team Number]],TournamentData[Team Number],0))),NumberOfTeams+1,INDEX(TournamentData[Champion''s Rank],MATCH(RookiAllStarDelib[[#This Row],[Team Number]],TournamentData[Team Number],0)))</f>
        <v>1</v>
      </c>
      <c r="M42" s="6" t="str">
        <f>IF(ISNA(INDEX(OfficialTeamList[Team Name],MATCH(MotivateDelib[[#This Row],[Team Number]], OfficialTeamList[Team Number],0))),"",INDEX(OfficialTeamList[Team Name],MATCH(MotivateDelib[[#This Row],[Team Number]], OfficialTeamList[Team Number],0)))</f>
        <v/>
      </c>
      <c r="N42" s="6">
        <f>IF(ISNA(INDEX(TournamentData[Champion''s Rank],MATCH(MotivateDelib[[#This Row],[Team Number]],TournamentData[Team Number],0))),NumberOfTeams+1,INDEX(TournamentData[Champion''s Rank],MATCH(MotivateDelib[[#This Row],[Team Number]],TournamentData[Team Number],0)))</f>
        <v>1</v>
      </c>
    </row>
    <row r="43" spans="2:15" ht="20.25" customHeight="1">
      <c r="C43" s="6" t="str">
        <f>IF(ISNA(INDEX(OfficialTeamList[Team Name],MATCH(BreakthroughDelib[[#This Row],[Team Number]], OfficialTeamList[Team Number],0))),"",INDEX(OfficialTeamList[Team Name],MATCH(BreakthroughDelib[[#This Row],[Team Number]], OfficialTeamList[Team Number],0)))</f>
        <v/>
      </c>
      <c r="D43" s="6">
        <f>IF(ISNA(INDEX(TournamentData[Champion''s Rank],MATCH(BreakthroughDelib[[#This Row],[Team Number]],TournamentData[Team Number],0))),NumberOfTeams+1,INDEX(TournamentData[Champion''s Rank],MATCH(BreakthroughDelib[[#This Row],[Team Number]],TournamentData[Team Number],0)))</f>
        <v>1</v>
      </c>
      <c r="H43" s="6" t="str">
        <f>IF(ISNA(INDEX(OfficialTeamList[Team Name],MATCH(RookiAllStarDelib[[#This Row],[Team Number]], OfficialTeamList[Team Number],0))),"",INDEX(OfficialTeamList[Team Name],MATCH(RookiAllStarDelib[[#This Row],[Team Number]], OfficialTeamList[Team Number],0)))</f>
        <v/>
      </c>
      <c r="I43" s="6">
        <f>IF(ISNA(INDEX(TournamentData[Champion''s Rank],MATCH(RookiAllStarDelib[[#This Row],[Team Number]],TournamentData[Team Number],0))),NumberOfTeams+1,INDEX(TournamentData[Champion''s Rank],MATCH(RookiAllStarDelib[[#This Row],[Team Number]],TournamentData[Team Number],0)))</f>
        <v>1</v>
      </c>
      <c r="M43" s="6" t="str">
        <f>IF(ISNA(INDEX(OfficialTeamList[Team Name],MATCH(MotivateDelib[[#This Row],[Team Number]], OfficialTeamList[Team Number],0))),"",INDEX(OfficialTeamList[Team Name],MATCH(MotivateDelib[[#This Row],[Team Number]], OfficialTeamList[Team Number],0)))</f>
        <v/>
      </c>
      <c r="N43" s="6">
        <f>IF(ISNA(INDEX(TournamentData[Champion''s Rank],MATCH(MotivateDelib[[#This Row],[Team Number]],TournamentData[Team Number],0))),NumberOfTeams+1,INDEX(TournamentData[Champion''s Rank],MATCH(MotivateDelib[[#This Row],[Team Number]],TournamentData[Team Number],0)))</f>
        <v>1</v>
      </c>
    </row>
    <row r="44" spans="2:15" ht="20.25" customHeight="1">
      <c r="C44" s="6" t="str">
        <f>IF(ISNA(INDEX(OfficialTeamList[Team Name],MATCH(BreakthroughDelib[[#This Row],[Team Number]], OfficialTeamList[Team Number],0))),"",INDEX(OfficialTeamList[Team Name],MATCH(BreakthroughDelib[[#This Row],[Team Number]], OfficialTeamList[Team Number],0)))</f>
        <v/>
      </c>
      <c r="D44" s="6">
        <f>IF(ISNA(INDEX(TournamentData[Champion''s Rank],MATCH(BreakthroughDelib[[#This Row],[Team Number]],TournamentData[Team Number],0))),NumberOfTeams+1,INDEX(TournamentData[Champion''s Rank],MATCH(BreakthroughDelib[[#This Row],[Team Number]],TournamentData[Team Number],0)))</f>
        <v>1</v>
      </c>
      <c r="H44" s="6" t="str">
        <f>IF(ISNA(INDEX(OfficialTeamList[Team Name],MATCH(RookiAllStarDelib[[#This Row],[Team Number]], OfficialTeamList[Team Number],0))),"",INDEX(OfficialTeamList[Team Name],MATCH(RookiAllStarDelib[[#This Row],[Team Number]], OfficialTeamList[Team Number],0)))</f>
        <v/>
      </c>
      <c r="I44" s="6">
        <f>IF(ISNA(INDEX(TournamentData[Champion''s Rank],MATCH(RookiAllStarDelib[[#This Row],[Team Number]],TournamentData[Team Number],0))),NumberOfTeams+1,INDEX(TournamentData[Champion''s Rank],MATCH(RookiAllStarDelib[[#This Row],[Team Number]],TournamentData[Team Number],0)))</f>
        <v>1</v>
      </c>
      <c r="M44" s="6" t="str">
        <f>IF(ISNA(INDEX(OfficialTeamList[Team Name],MATCH(MotivateDelib[[#This Row],[Team Number]], OfficialTeamList[Team Number],0))),"",INDEX(OfficialTeamList[Team Name],MATCH(MotivateDelib[[#This Row],[Team Number]], OfficialTeamList[Team Number],0)))</f>
        <v/>
      </c>
      <c r="N44" s="6">
        <f>IF(ISNA(INDEX(TournamentData[Champion''s Rank],MATCH(MotivateDelib[[#This Row],[Team Number]],TournamentData[Team Number],0))),NumberOfTeams+1,INDEX(TournamentData[Champion''s Rank],MATCH(MotivateDelib[[#This Row],[Team Number]],TournamentData[Team Number],0)))</f>
        <v>1</v>
      </c>
    </row>
    <row r="45" spans="2:15" ht="20.25" customHeight="1">
      <c r="C45" s="6" t="str">
        <f>IF(ISNA(INDEX(OfficialTeamList[Team Name],MATCH(BreakthroughDelib[[#This Row],[Team Number]], OfficialTeamList[Team Number],0))),"",INDEX(OfficialTeamList[Team Name],MATCH(BreakthroughDelib[[#This Row],[Team Number]], OfficialTeamList[Team Number],0)))</f>
        <v/>
      </c>
      <c r="D45" s="6">
        <f>IF(ISNA(INDEX(TournamentData[Champion''s Rank],MATCH(BreakthroughDelib[[#This Row],[Team Number]],TournamentData[Team Number],0))),NumberOfTeams+1,INDEX(TournamentData[Champion''s Rank],MATCH(BreakthroughDelib[[#This Row],[Team Number]],TournamentData[Team Number],0)))</f>
        <v>1</v>
      </c>
      <c r="H45" s="6" t="str">
        <f>IF(ISNA(INDEX(OfficialTeamList[Team Name],MATCH(RookiAllStarDelib[[#This Row],[Team Number]], OfficialTeamList[Team Number],0))),"",INDEX(OfficialTeamList[Team Name],MATCH(RookiAllStarDelib[[#This Row],[Team Number]], OfficialTeamList[Team Number],0)))</f>
        <v/>
      </c>
      <c r="I45" s="6">
        <f>IF(ISNA(INDEX(TournamentData[Champion''s Rank],MATCH(RookiAllStarDelib[[#This Row],[Team Number]],TournamentData[Team Number],0))),NumberOfTeams+1,INDEX(TournamentData[Champion''s Rank],MATCH(RookiAllStarDelib[[#This Row],[Team Number]],TournamentData[Team Number],0)))</f>
        <v>1</v>
      </c>
      <c r="M45" s="6" t="str">
        <f>IF(ISNA(INDEX(OfficialTeamList[Team Name],MATCH(MotivateDelib[[#This Row],[Team Number]], OfficialTeamList[Team Number],0))),"",INDEX(OfficialTeamList[Team Name],MATCH(MotivateDelib[[#This Row],[Team Number]], OfficialTeamList[Team Number],0)))</f>
        <v/>
      </c>
      <c r="N45" s="6">
        <f>IF(ISNA(INDEX(TournamentData[Champion''s Rank],MATCH(MotivateDelib[[#This Row],[Team Number]],TournamentData[Team Number],0))),NumberOfTeams+1,INDEX(TournamentData[Champion''s Rank],MATCH(MotivateDelib[[#This Row],[Team Number]],TournamentData[Team Number],0)))</f>
        <v>1</v>
      </c>
    </row>
    <row r="46" spans="2:15" ht="20.25" customHeight="1">
      <c r="C46" s="6" t="str">
        <f>IF(ISNA(INDEX(OfficialTeamList[Team Name],MATCH(BreakthroughDelib[[#This Row],[Team Number]], OfficialTeamList[Team Number],0))),"",INDEX(OfficialTeamList[Team Name],MATCH(BreakthroughDelib[[#This Row],[Team Number]], OfficialTeamList[Team Number],0)))</f>
        <v/>
      </c>
      <c r="D46" s="6">
        <f>IF(ISNA(INDEX(TournamentData[Champion''s Rank],MATCH(BreakthroughDelib[[#This Row],[Team Number]],TournamentData[Team Number],0))),NumberOfTeams+1,INDEX(TournamentData[Champion''s Rank],MATCH(BreakthroughDelib[[#This Row],[Team Number]],TournamentData[Team Number],0)))</f>
        <v>1</v>
      </c>
      <c r="H46" s="6" t="str">
        <f>IF(ISNA(INDEX(OfficialTeamList[Team Name],MATCH(RookiAllStarDelib[[#This Row],[Team Number]], OfficialTeamList[Team Number],0))),"",INDEX(OfficialTeamList[Team Name],MATCH(RookiAllStarDelib[[#This Row],[Team Number]], OfficialTeamList[Team Number],0)))</f>
        <v/>
      </c>
      <c r="I46" s="6">
        <f>IF(ISNA(INDEX(TournamentData[Champion''s Rank],MATCH(RookiAllStarDelib[[#This Row],[Team Number]],TournamentData[Team Number],0))),NumberOfTeams+1,INDEX(TournamentData[Champion''s Rank],MATCH(RookiAllStarDelib[[#This Row],[Team Number]],TournamentData[Team Number],0)))</f>
        <v>1</v>
      </c>
      <c r="M46" s="6" t="str">
        <f>IF(ISNA(INDEX(OfficialTeamList[Team Name],MATCH(MotivateDelib[[#This Row],[Team Number]], OfficialTeamList[Team Number],0))),"",INDEX(OfficialTeamList[Team Name],MATCH(MotivateDelib[[#This Row],[Team Number]], OfficialTeamList[Team Number],0)))</f>
        <v/>
      </c>
      <c r="N46" s="6">
        <f>IF(ISNA(INDEX(TournamentData[Champion''s Rank],MATCH(MotivateDelib[[#This Row],[Team Number]],TournamentData[Team Number],0))),NumberOfTeams+1,INDEX(TournamentData[Champion''s Rank],MATCH(MotivateDelib[[#This Row],[Team Number]],TournamentData[Team Number],0)))</f>
        <v>1</v>
      </c>
    </row>
    <row r="47" spans="2:15" ht="20.25" customHeight="1">
      <c r="C47" s="6" t="str">
        <f>IF(ISNA(INDEX(OfficialTeamList[Team Name],MATCH(BreakthroughDelib[[#This Row],[Team Number]], OfficialTeamList[Team Number],0))),"",INDEX(OfficialTeamList[Team Name],MATCH(BreakthroughDelib[[#This Row],[Team Number]], OfficialTeamList[Team Number],0)))</f>
        <v/>
      </c>
      <c r="D47" s="6">
        <f>IF(ISNA(INDEX(TournamentData[Champion''s Rank],MATCH(BreakthroughDelib[[#This Row],[Team Number]],TournamentData[Team Number],0))),NumberOfTeams+1,INDEX(TournamentData[Champion''s Rank],MATCH(BreakthroughDelib[[#This Row],[Team Number]],TournamentData[Team Number],0)))</f>
        <v>1</v>
      </c>
      <c r="H47" s="6" t="str">
        <f>IF(ISNA(INDEX(OfficialTeamList[Team Name],MATCH(RookiAllStarDelib[[#This Row],[Team Number]], OfficialTeamList[Team Number],0))),"",INDEX(OfficialTeamList[Team Name],MATCH(RookiAllStarDelib[[#This Row],[Team Number]], OfficialTeamList[Team Number],0)))</f>
        <v/>
      </c>
      <c r="I47" s="6">
        <f>IF(ISNA(INDEX(TournamentData[Champion''s Rank],MATCH(RookiAllStarDelib[[#This Row],[Team Number]],TournamentData[Team Number],0))),NumberOfTeams+1,INDEX(TournamentData[Champion''s Rank],MATCH(RookiAllStarDelib[[#This Row],[Team Number]],TournamentData[Team Number],0)))</f>
        <v>1</v>
      </c>
      <c r="M47" s="6" t="str">
        <f>IF(ISNA(INDEX(OfficialTeamList[Team Name],MATCH(MotivateDelib[[#This Row],[Team Number]], OfficialTeamList[Team Number],0))),"",INDEX(OfficialTeamList[Team Name],MATCH(MotivateDelib[[#This Row],[Team Number]], OfficialTeamList[Team Number],0)))</f>
        <v/>
      </c>
      <c r="N47" s="6">
        <f>IF(ISNA(INDEX(TournamentData[Champion''s Rank],MATCH(MotivateDelib[[#This Row],[Team Number]],TournamentData[Team Number],0))),NumberOfTeams+1,INDEX(TournamentData[Champion''s Rank],MATCH(MotivateDelib[[#This Row],[Team Number]],TournamentData[Team Number],0)))</f>
        <v>1</v>
      </c>
    </row>
    <row r="48" spans="2:15" ht="20.25" customHeight="1">
      <c r="C48" s="6" t="str">
        <f>IF(ISNA(INDEX(OfficialTeamList[Team Name],MATCH(BreakthroughDelib[[#This Row],[Team Number]], OfficialTeamList[Team Number],0))),"",INDEX(OfficialTeamList[Team Name],MATCH(BreakthroughDelib[[#This Row],[Team Number]], OfficialTeamList[Team Number],0)))</f>
        <v/>
      </c>
      <c r="D48" s="6">
        <f>IF(ISNA(INDEX(TournamentData[Champion''s Rank],MATCH(BreakthroughDelib[[#This Row],[Team Number]],TournamentData[Team Number],0))),NumberOfTeams+1,INDEX(TournamentData[Champion''s Rank],MATCH(BreakthroughDelib[[#This Row],[Team Number]],TournamentData[Team Number],0)))</f>
        <v>1</v>
      </c>
      <c r="H48" s="6" t="str">
        <f>IF(ISNA(INDEX(OfficialTeamList[Team Name],MATCH(RookiAllStarDelib[[#This Row],[Team Number]], OfficialTeamList[Team Number],0))),"",INDEX(OfficialTeamList[Team Name],MATCH(RookiAllStarDelib[[#This Row],[Team Number]], OfficialTeamList[Team Number],0)))</f>
        <v/>
      </c>
      <c r="I48" s="6">
        <f>IF(ISNA(INDEX(TournamentData[Champion''s Rank],MATCH(RookiAllStarDelib[[#This Row],[Team Number]],TournamentData[Team Number],0))),NumberOfTeams+1,INDEX(TournamentData[Champion''s Rank],MATCH(RookiAllStarDelib[[#This Row],[Team Number]],TournamentData[Team Number],0)))</f>
        <v>1</v>
      </c>
      <c r="M48" s="6" t="str">
        <f>IF(ISNA(INDEX(OfficialTeamList[Team Name],MATCH(MotivateDelib[[#This Row],[Team Number]], OfficialTeamList[Team Number],0))),"",INDEX(OfficialTeamList[Team Name],MATCH(MotivateDelib[[#This Row],[Team Number]], OfficialTeamList[Team Number],0)))</f>
        <v/>
      </c>
      <c r="N48" s="6">
        <f>IF(ISNA(INDEX(TournamentData[Champion''s Rank],MATCH(MotivateDelib[[#This Row],[Team Number]],TournamentData[Team Number],0))),NumberOfTeams+1,INDEX(TournamentData[Champion''s Rank],MATCH(MotivateDelib[[#This Row],[Team Number]],TournamentData[Team Number],0)))</f>
        <v>1</v>
      </c>
    </row>
    <row r="49" spans="3:14" ht="20.25" customHeight="1">
      <c r="C49" s="6" t="str">
        <f>IF(ISNA(INDEX(OfficialTeamList[Team Name],MATCH(BreakthroughDelib[[#This Row],[Team Number]], OfficialTeamList[Team Number],0))),"",INDEX(OfficialTeamList[Team Name],MATCH(BreakthroughDelib[[#This Row],[Team Number]], OfficialTeamList[Team Number],0)))</f>
        <v/>
      </c>
      <c r="D49" s="6">
        <f>IF(ISNA(INDEX(TournamentData[Champion''s Rank],MATCH(BreakthroughDelib[[#This Row],[Team Number]],TournamentData[Team Number],0))),NumberOfTeams+1,INDEX(TournamentData[Champion''s Rank],MATCH(BreakthroughDelib[[#This Row],[Team Number]],TournamentData[Team Number],0)))</f>
        <v>1</v>
      </c>
      <c r="H49" s="6" t="str">
        <f>IF(ISNA(INDEX(OfficialTeamList[Team Name],MATCH(RookiAllStarDelib[[#This Row],[Team Number]], OfficialTeamList[Team Number],0))),"",INDEX(OfficialTeamList[Team Name],MATCH(RookiAllStarDelib[[#This Row],[Team Number]], OfficialTeamList[Team Number],0)))</f>
        <v/>
      </c>
      <c r="I49" s="6">
        <f>IF(ISNA(INDEX(TournamentData[Champion''s Rank],MATCH(RookiAllStarDelib[[#This Row],[Team Number]],TournamentData[Team Number],0))),NumberOfTeams+1,INDEX(TournamentData[Champion''s Rank],MATCH(RookiAllStarDelib[[#This Row],[Team Number]],TournamentData[Team Number],0)))</f>
        <v>1</v>
      </c>
      <c r="M49" s="6" t="str">
        <f>IF(ISNA(INDEX(OfficialTeamList[Team Name],MATCH(MotivateDelib[[#This Row],[Team Number]], OfficialTeamList[Team Number],0))),"",INDEX(OfficialTeamList[Team Name],MATCH(MotivateDelib[[#This Row],[Team Number]], OfficialTeamList[Team Number],0)))</f>
        <v/>
      </c>
      <c r="N49" s="6">
        <f>IF(ISNA(INDEX(TournamentData[Champion''s Rank],MATCH(MotivateDelib[[#This Row],[Team Number]],TournamentData[Team Number],0))),NumberOfTeams+1,INDEX(TournamentData[Champion''s Rank],MATCH(MotivateDelib[[#This Row],[Team Number]],TournamentData[Team Number],0)))</f>
        <v>1</v>
      </c>
    </row>
    <row r="50" spans="3:14" ht="20.25" customHeight="1">
      <c r="C50" s="6" t="str">
        <f>IF(ISNA(INDEX(OfficialTeamList[Team Name],MATCH(BreakthroughDelib[[#This Row],[Team Number]], OfficialTeamList[Team Number],0))),"",INDEX(OfficialTeamList[Team Name],MATCH(BreakthroughDelib[[#This Row],[Team Number]], OfficialTeamList[Team Number],0)))</f>
        <v/>
      </c>
      <c r="D50" s="6">
        <f>IF(ISNA(INDEX(TournamentData[Champion''s Rank],MATCH(BreakthroughDelib[[#This Row],[Team Number]],TournamentData[Team Number],0))),NumberOfTeams+1,INDEX(TournamentData[Champion''s Rank],MATCH(BreakthroughDelib[[#This Row],[Team Number]],TournamentData[Team Number],0)))</f>
        <v>1</v>
      </c>
      <c r="H50" s="6" t="str">
        <f>IF(ISNA(INDEX(OfficialTeamList[Team Name],MATCH(RookiAllStarDelib[[#This Row],[Team Number]], OfficialTeamList[Team Number],0))),"",INDEX(OfficialTeamList[Team Name],MATCH(RookiAllStarDelib[[#This Row],[Team Number]], OfficialTeamList[Team Number],0)))</f>
        <v/>
      </c>
      <c r="I50" s="6">
        <f>IF(ISNA(INDEX(TournamentData[Champion''s Rank],MATCH(RookiAllStarDelib[[#This Row],[Team Number]],TournamentData[Team Number],0))),NumberOfTeams+1,INDEX(TournamentData[Champion''s Rank],MATCH(RookiAllStarDelib[[#This Row],[Team Number]],TournamentData[Team Number],0)))</f>
        <v>1</v>
      </c>
      <c r="M50" s="6" t="str">
        <f>IF(ISNA(INDEX(OfficialTeamList[Team Name],MATCH(MotivateDelib[[#This Row],[Team Number]], OfficialTeamList[Team Number],0))),"",INDEX(OfficialTeamList[Team Name],MATCH(MotivateDelib[[#This Row],[Team Number]], OfficialTeamList[Team Number],0)))</f>
        <v/>
      </c>
      <c r="N50" s="6">
        <f>IF(ISNA(INDEX(TournamentData[Champion''s Rank],MATCH(MotivateDelib[[#This Row],[Team Number]],TournamentData[Team Number],0))),NumberOfTeams+1,INDEX(TournamentData[Champion''s Rank],MATCH(MotivateDelib[[#This Row],[Team Number]],TournamentData[Team Number],0)))</f>
        <v>1</v>
      </c>
    </row>
    <row r="51" spans="3:14" ht="20.25" customHeight="1">
      <c r="C51" s="6" t="str">
        <f>IF(ISNA(INDEX(OfficialTeamList[Team Name],MATCH(BreakthroughDelib[[#This Row],[Team Number]], OfficialTeamList[Team Number],0))),"",INDEX(OfficialTeamList[Team Name],MATCH(BreakthroughDelib[[#This Row],[Team Number]], OfficialTeamList[Team Number],0)))</f>
        <v/>
      </c>
      <c r="D51" s="6">
        <f>IF(ISNA(INDEX(TournamentData[Champion''s Rank],MATCH(BreakthroughDelib[[#This Row],[Team Number]],TournamentData[Team Number],0))),NumberOfTeams+1,INDEX(TournamentData[Champion''s Rank],MATCH(BreakthroughDelib[[#This Row],[Team Number]],TournamentData[Team Number],0)))</f>
        <v>1</v>
      </c>
      <c r="H51" s="6" t="str">
        <f>IF(ISNA(INDEX(OfficialTeamList[Team Name],MATCH(RookiAllStarDelib[[#This Row],[Team Number]], OfficialTeamList[Team Number],0))),"",INDEX(OfficialTeamList[Team Name],MATCH(RookiAllStarDelib[[#This Row],[Team Number]], OfficialTeamList[Team Number],0)))</f>
        <v/>
      </c>
      <c r="I51" s="6">
        <f>IF(ISNA(INDEX(TournamentData[Champion''s Rank],MATCH(RookiAllStarDelib[[#This Row],[Team Number]],TournamentData[Team Number],0))),NumberOfTeams+1,INDEX(TournamentData[Champion''s Rank],MATCH(RookiAllStarDelib[[#This Row],[Team Number]],TournamentData[Team Number],0)))</f>
        <v>1</v>
      </c>
      <c r="M51" s="6" t="str">
        <f>IF(ISNA(INDEX(OfficialTeamList[Team Name],MATCH(MotivateDelib[[#This Row],[Team Number]], OfficialTeamList[Team Number],0))),"",INDEX(OfficialTeamList[Team Name],MATCH(MotivateDelib[[#This Row],[Team Number]], OfficialTeamList[Team Number],0)))</f>
        <v/>
      </c>
      <c r="N51" s="6">
        <f>IF(ISNA(INDEX(TournamentData[Champion''s Rank],MATCH(MotivateDelib[[#This Row],[Team Number]],TournamentData[Team Number],0))),NumberOfTeams+1,INDEX(TournamentData[Champion''s Rank],MATCH(MotivateDelib[[#This Row],[Team Number]],TournamentData[Team Number],0)))</f>
        <v>1</v>
      </c>
    </row>
    <row r="52" spans="3:14" ht="20.25" customHeight="1">
      <c r="C52" s="6" t="str">
        <f>IF(ISNA(INDEX(OfficialTeamList[Team Name],MATCH(BreakthroughDelib[[#This Row],[Team Number]], OfficialTeamList[Team Number],0))),"",INDEX(OfficialTeamList[Team Name],MATCH(BreakthroughDelib[[#This Row],[Team Number]], OfficialTeamList[Team Number],0)))</f>
        <v/>
      </c>
      <c r="D52" s="6">
        <f>IF(ISNA(INDEX(TournamentData[Champion''s Rank],MATCH(BreakthroughDelib[[#This Row],[Team Number]],TournamentData[Team Number],0))),NumberOfTeams+1,INDEX(TournamentData[Champion''s Rank],MATCH(BreakthroughDelib[[#This Row],[Team Number]],TournamentData[Team Number],0)))</f>
        <v>1</v>
      </c>
      <c r="H52" s="6" t="str">
        <f>IF(ISNA(INDEX(OfficialTeamList[Team Name],MATCH(RookiAllStarDelib[[#This Row],[Team Number]], OfficialTeamList[Team Number],0))),"",INDEX(OfficialTeamList[Team Name],MATCH(RookiAllStarDelib[[#This Row],[Team Number]], OfficialTeamList[Team Number],0)))</f>
        <v/>
      </c>
      <c r="I52" s="6">
        <f>IF(ISNA(INDEX(TournamentData[Champion''s Rank],MATCH(RookiAllStarDelib[[#This Row],[Team Number]],TournamentData[Team Number],0))),NumberOfTeams+1,INDEX(TournamentData[Champion''s Rank],MATCH(RookiAllStarDelib[[#This Row],[Team Number]],TournamentData[Team Number],0)))</f>
        <v>1</v>
      </c>
      <c r="M52" s="6" t="str">
        <f>IF(ISNA(INDEX(OfficialTeamList[Team Name],MATCH(MotivateDelib[[#This Row],[Team Number]], OfficialTeamList[Team Number],0))),"",INDEX(OfficialTeamList[Team Name],MATCH(MotivateDelib[[#This Row],[Team Number]], OfficialTeamList[Team Number],0)))</f>
        <v/>
      </c>
      <c r="N52" s="6">
        <f>IF(ISNA(INDEX(TournamentData[Champion''s Rank],MATCH(MotivateDelib[[#This Row],[Team Number]],TournamentData[Team Number],0))),NumberOfTeams+1,INDEX(TournamentData[Champion''s Rank],MATCH(MotivateDelib[[#This Row],[Team Number]],TournamentData[Team Number],0)))</f>
        <v>1</v>
      </c>
    </row>
    <row r="53" spans="3:14" ht="20.25" customHeight="1">
      <c r="C53" s="6" t="str">
        <f>IF(ISNA(INDEX(OfficialTeamList[Team Name],MATCH(BreakthroughDelib[[#This Row],[Team Number]], OfficialTeamList[Team Number],0))),"",INDEX(OfficialTeamList[Team Name],MATCH(BreakthroughDelib[[#This Row],[Team Number]], OfficialTeamList[Team Number],0)))</f>
        <v/>
      </c>
      <c r="D53" s="6">
        <f>IF(ISNA(INDEX(TournamentData[Champion''s Rank],MATCH(BreakthroughDelib[[#This Row],[Team Number]],TournamentData[Team Number],0))),NumberOfTeams+1,INDEX(TournamentData[Champion''s Rank],MATCH(BreakthroughDelib[[#This Row],[Team Number]],TournamentData[Team Number],0)))</f>
        <v>1</v>
      </c>
      <c r="H53" s="6" t="str">
        <f>IF(ISNA(INDEX(OfficialTeamList[Team Name],MATCH(RookiAllStarDelib[[#This Row],[Team Number]], OfficialTeamList[Team Number],0))),"",INDEX(OfficialTeamList[Team Name],MATCH(RookiAllStarDelib[[#This Row],[Team Number]], OfficialTeamList[Team Number],0)))</f>
        <v/>
      </c>
      <c r="I53" s="6">
        <f>IF(ISNA(INDEX(TournamentData[Champion''s Rank],MATCH(RookiAllStarDelib[[#This Row],[Team Number]],TournamentData[Team Number],0))),NumberOfTeams+1,INDEX(TournamentData[Champion''s Rank],MATCH(RookiAllStarDelib[[#This Row],[Team Number]],TournamentData[Team Number],0)))</f>
        <v>1</v>
      </c>
      <c r="M53" s="6" t="str">
        <f>IF(ISNA(INDEX(OfficialTeamList[Team Name],MATCH(MotivateDelib[[#This Row],[Team Number]], OfficialTeamList[Team Number],0))),"",INDEX(OfficialTeamList[Team Name],MATCH(MotivateDelib[[#This Row],[Team Number]], OfficialTeamList[Team Number],0)))</f>
        <v/>
      </c>
      <c r="N53" s="6">
        <f>IF(ISNA(INDEX(TournamentData[Champion''s Rank],MATCH(MotivateDelib[[#This Row],[Team Number]],TournamentData[Team Number],0))),NumberOfTeams+1,INDEX(TournamentData[Champion''s Rank],MATCH(MotivateDelib[[#This Row],[Team Number]],TournamentData[Team Number],0)))</f>
        <v>1</v>
      </c>
    </row>
    <row r="54" spans="3:14" ht="20.25" customHeight="1">
      <c r="C54" s="6" t="str">
        <f>IF(ISNA(INDEX(OfficialTeamList[Team Name],MATCH(BreakthroughDelib[[#This Row],[Team Number]], OfficialTeamList[Team Number],0))),"",INDEX(OfficialTeamList[Team Name],MATCH(BreakthroughDelib[[#This Row],[Team Number]], OfficialTeamList[Team Number],0)))</f>
        <v/>
      </c>
      <c r="D54" s="6">
        <f>IF(ISNA(INDEX(TournamentData[Champion''s Rank],MATCH(BreakthroughDelib[[#This Row],[Team Number]],TournamentData[Team Number],0))),NumberOfTeams+1,INDEX(TournamentData[Champion''s Rank],MATCH(BreakthroughDelib[[#This Row],[Team Number]],TournamentData[Team Number],0)))</f>
        <v>1</v>
      </c>
      <c r="H54" s="6" t="str">
        <f>IF(ISNA(INDEX(OfficialTeamList[Team Name],MATCH(RookiAllStarDelib[[#This Row],[Team Number]], OfficialTeamList[Team Number],0))),"",INDEX(OfficialTeamList[Team Name],MATCH(RookiAllStarDelib[[#This Row],[Team Number]], OfficialTeamList[Team Number],0)))</f>
        <v/>
      </c>
      <c r="I54" s="6">
        <f>IF(ISNA(INDEX(TournamentData[Champion''s Rank],MATCH(RookiAllStarDelib[[#This Row],[Team Number]],TournamentData[Team Number],0))),NumberOfTeams+1,INDEX(TournamentData[Champion''s Rank],MATCH(RookiAllStarDelib[[#This Row],[Team Number]],TournamentData[Team Number],0)))</f>
        <v>1</v>
      </c>
      <c r="M54" s="6" t="str">
        <f>IF(ISNA(INDEX(OfficialTeamList[Team Name],MATCH(MotivateDelib[[#This Row],[Team Number]], OfficialTeamList[Team Number],0))),"",INDEX(OfficialTeamList[Team Name],MATCH(MotivateDelib[[#This Row],[Team Number]], OfficialTeamList[Team Number],0)))</f>
        <v/>
      </c>
      <c r="N54" s="6">
        <f>IF(ISNA(INDEX(TournamentData[Champion''s Rank],MATCH(MotivateDelib[[#This Row],[Team Number]],TournamentData[Team Number],0))),NumberOfTeams+1,INDEX(TournamentData[Champion''s Rank],MATCH(MotivateDelib[[#This Row],[Team Number]],TournamentData[Team Number],0)))</f>
        <v>1</v>
      </c>
    </row>
  </sheetData>
  <pageMargins left="0.7" right="0.7" top="0.75" bottom="0.75" header="0.3" footer="0.3"/>
  <pageSetup orientation="portrait" horizontalDpi="1200" verticalDpi="1200" r:id="rId1"/>
  <tableParts count="8">
    <tablePart r:id="rId2"/>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2EB6E-C969-7A42-867C-A5A8CA45277C}">
  <sheetPr>
    <tabColor rgb="FF7030A0"/>
  </sheetPr>
  <dimension ref="A1:M28"/>
  <sheetViews>
    <sheetView zoomScale="70" zoomScaleNormal="70" workbookViewId="0">
      <pane xSplit="1" ySplit="2" topLeftCell="B3" activePane="bottomRight" state="frozen"/>
      <selection pane="topRight" activeCell="B1" sqref="B1"/>
      <selection pane="bottomLeft" activeCell="A3" sqref="A3"/>
      <selection pane="bottomRight" activeCell="D23" sqref="D23"/>
    </sheetView>
  </sheetViews>
  <sheetFormatPr defaultColWidth="10.81640625" defaultRowHeight="14.5"/>
  <cols>
    <col min="1" max="1" width="16.453125" customWidth="1"/>
    <col min="2" max="2" width="7.81640625" customWidth="1"/>
    <col min="3" max="3" width="17.81640625" customWidth="1"/>
    <col min="4" max="4" width="7.81640625" customWidth="1"/>
    <col min="5" max="5" width="17.81640625" customWidth="1"/>
    <col min="6" max="6" width="7.81640625" customWidth="1"/>
    <col min="7" max="7" width="17.81640625" customWidth="1"/>
    <col min="8" max="8" width="7.81640625" customWidth="1"/>
    <col min="9" max="9" width="17.81640625" customWidth="1"/>
    <col min="10" max="10" width="7.81640625" customWidth="1"/>
    <col min="11" max="11" width="17.81640625" customWidth="1"/>
    <col min="12" max="12" width="7.81640625" customWidth="1"/>
    <col min="13" max="13" width="17.81640625" customWidth="1"/>
    <col min="14" max="14" width="7.81640625" customWidth="1"/>
    <col min="15" max="15" width="17.81640625" customWidth="1"/>
    <col min="16" max="16" width="7.81640625" customWidth="1"/>
    <col min="17" max="17" width="17.81640625" customWidth="1"/>
    <col min="18" max="18" width="7.81640625" customWidth="1"/>
    <col min="19" max="19" width="17.81640625" customWidth="1"/>
    <col min="20" max="20" width="7.81640625" customWidth="1"/>
    <col min="21" max="21" width="17.81640625" customWidth="1"/>
    <col min="22" max="22" width="7.81640625" customWidth="1"/>
    <col min="23" max="23" width="17.81640625" customWidth="1"/>
    <col min="24" max="24" width="7.81640625" customWidth="1"/>
    <col min="25" max="25" width="17.81640625" customWidth="1"/>
  </cols>
  <sheetData>
    <row r="1" spans="1:13" ht="28" customHeight="1">
      <c r="A1" s="220" t="s">
        <v>148</v>
      </c>
      <c r="B1" s="220"/>
      <c r="C1" s="220"/>
      <c r="D1" s="220"/>
      <c r="E1" s="220"/>
      <c r="F1" s="220"/>
      <c r="G1" s="220"/>
      <c r="H1" s="220"/>
      <c r="I1" s="220"/>
      <c r="J1" s="220"/>
      <c r="K1" s="220"/>
      <c r="L1" s="220"/>
      <c r="M1" s="220"/>
    </row>
    <row r="2" spans="1:13">
      <c r="A2" s="133" t="s">
        <v>132</v>
      </c>
      <c r="B2" s="145" t="s">
        <v>133</v>
      </c>
      <c r="C2" s="145"/>
      <c r="D2" s="146" t="s">
        <v>134</v>
      </c>
      <c r="E2" s="146"/>
      <c r="F2" s="145" t="s">
        <v>135</v>
      </c>
      <c r="G2" s="145"/>
      <c r="H2" s="146" t="s">
        <v>136</v>
      </c>
      <c r="I2" s="146"/>
      <c r="J2" s="145" t="s">
        <v>137</v>
      </c>
      <c r="K2" s="145"/>
      <c r="L2" s="146" t="s">
        <v>138</v>
      </c>
      <c r="M2" s="146"/>
    </row>
    <row r="3" spans="1:13">
      <c r="A3" s="133" t="s">
        <v>145</v>
      </c>
      <c r="B3" s="141"/>
      <c r="C3" s="142"/>
      <c r="D3" s="143"/>
      <c r="E3" s="144"/>
      <c r="F3" s="141"/>
      <c r="G3" s="142"/>
      <c r="H3" s="143"/>
      <c r="I3" s="144"/>
      <c r="J3" s="141"/>
      <c r="K3" s="142"/>
      <c r="L3" s="143"/>
      <c r="M3" s="144"/>
    </row>
    <row r="4" spans="1:13">
      <c r="A4" s="136" t="s">
        <v>120</v>
      </c>
      <c r="B4" s="139"/>
      <c r="C4" s="140"/>
      <c r="D4" s="139"/>
      <c r="E4" s="140"/>
      <c r="F4" s="139"/>
      <c r="G4" s="140"/>
      <c r="H4" s="139"/>
      <c r="I4" s="140"/>
      <c r="J4" s="139"/>
      <c r="K4" s="140"/>
      <c r="L4" s="139"/>
      <c r="M4" s="140"/>
    </row>
    <row r="5" spans="1:13">
      <c r="A5" s="136" t="s">
        <v>121</v>
      </c>
      <c r="B5" s="139"/>
      <c r="C5" s="140"/>
      <c r="D5" s="139"/>
      <c r="E5" s="140"/>
      <c r="F5" s="139"/>
      <c r="G5" s="140"/>
      <c r="H5" s="139"/>
      <c r="I5" s="140"/>
      <c r="J5" s="139"/>
      <c r="K5" s="140"/>
      <c r="L5" s="139"/>
      <c r="M5" s="140"/>
    </row>
    <row r="6" spans="1:13">
      <c r="A6" s="136" t="s">
        <v>122</v>
      </c>
      <c r="B6" s="139"/>
      <c r="C6" s="140"/>
      <c r="D6" s="139"/>
      <c r="E6" s="140"/>
      <c r="F6" s="139"/>
      <c r="G6" s="140"/>
      <c r="H6" s="139"/>
      <c r="I6" s="140"/>
      <c r="J6" s="139"/>
      <c r="K6" s="140"/>
      <c r="L6" s="139"/>
      <c r="M6" s="140"/>
    </row>
    <row r="7" spans="1:13">
      <c r="A7" s="137" t="s">
        <v>123</v>
      </c>
      <c r="B7" s="139"/>
      <c r="C7" s="140"/>
      <c r="D7" s="139"/>
      <c r="E7" s="140"/>
      <c r="F7" s="139"/>
      <c r="G7" s="140"/>
      <c r="H7" s="139"/>
      <c r="I7" s="140"/>
      <c r="J7" s="139"/>
      <c r="K7" s="140"/>
      <c r="L7" s="139"/>
      <c r="M7" s="140"/>
    </row>
    <row r="8" spans="1:13">
      <c r="A8" s="122" t="s">
        <v>124</v>
      </c>
      <c r="B8" s="138" t="s">
        <v>131</v>
      </c>
      <c r="C8" s="138" t="s">
        <v>10</v>
      </c>
      <c r="D8" s="138" t="s">
        <v>131</v>
      </c>
      <c r="E8" s="138" t="s">
        <v>10</v>
      </c>
      <c r="F8" s="138" t="s">
        <v>131</v>
      </c>
      <c r="G8" s="138" t="s">
        <v>10</v>
      </c>
      <c r="H8" s="138" t="s">
        <v>131</v>
      </c>
      <c r="I8" s="138" t="s">
        <v>10</v>
      </c>
      <c r="J8" s="138" t="s">
        <v>131</v>
      </c>
      <c r="K8" s="138" t="s">
        <v>10</v>
      </c>
      <c r="L8" s="138" t="s">
        <v>131</v>
      </c>
      <c r="M8" s="138" t="s">
        <v>10</v>
      </c>
    </row>
    <row r="9" spans="1:13">
      <c r="A9" s="132" t="s">
        <v>125</v>
      </c>
      <c r="B9" s="120"/>
      <c r="C9" s="119" t="str">
        <f>IF(ISNA(INDEX(OfficialTeamList[Team Name],MATCH(B9, OfficialTeamList[Team Number],0))),"",INDEX(OfficialTeamList[Team Name],MATCH(B9, OfficialTeamList[Team Number],0)))</f>
        <v/>
      </c>
      <c r="D9" s="120"/>
      <c r="E9" s="119" t="str">
        <f>IF(ISNA(INDEX(OfficialTeamList[Team Name],MATCH(D9, OfficialTeamList[Team Number],0))),"",INDEX(OfficialTeamList[Team Name],MATCH(D9, OfficialTeamList[Team Number],0)))</f>
        <v/>
      </c>
      <c r="F9" s="120"/>
      <c r="G9" s="119" t="str">
        <f>IF(ISNA(INDEX(OfficialTeamList[Team Name],MATCH(F9, OfficialTeamList[Team Number],0))),"",INDEX(OfficialTeamList[Team Name],MATCH(F9, OfficialTeamList[Team Number],0)))</f>
        <v/>
      </c>
      <c r="H9" s="120"/>
      <c r="I9" s="119" t="str">
        <f>IF(ISNA(INDEX(OfficialTeamList[Team Name],MATCH(H9, OfficialTeamList[Team Number],0))),"",INDEX(OfficialTeamList[Team Name],MATCH(H9, OfficialTeamList[Team Number],0)))</f>
        <v/>
      </c>
      <c r="J9" s="120"/>
      <c r="K9" s="119" t="str">
        <f>IF(ISNA(INDEX(OfficialTeamList[Team Name],MATCH(J9, OfficialTeamList[Team Number],0))),"",INDEX(OfficialTeamList[Team Name],MATCH(J9, OfficialTeamList[Team Number],0)))</f>
        <v/>
      </c>
      <c r="L9" s="120"/>
      <c r="M9" s="119" t="str">
        <f>IF(ISNA(INDEX(OfficialTeamList[Team Name],MATCH(L9, OfficialTeamList[Team Number],0))),"",INDEX(OfficialTeamList[Team Name],MATCH(L9, OfficialTeamList[Team Number],0)))</f>
        <v/>
      </c>
    </row>
    <row r="10" spans="1:13">
      <c r="A10" s="132" t="s">
        <v>126</v>
      </c>
      <c r="B10" s="120"/>
      <c r="C10" s="119" t="str">
        <f>IF(ISNA(INDEX(OfficialTeamList[Team Name],MATCH(B10, OfficialTeamList[Team Number],0))),"",INDEX(OfficialTeamList[Team Name],MATCH(B10, OfficialTeamList[Team Number],0)))</f>
        <v/>
      </c>
      <c r="D10" s="120"/>
      <c r="E10" s="119" t="str">
        <f>IF(ISNA(INDEX(OfficialTeamList[Team Name],MATCH(D10, OfficialTeamList[Team Number],0))),"",INDEX(OfficialTeamList[Team Name],MATCH(D10, OfficialTeamList[Team Number],0)))</f>
        <v/>
      </c>
      <c r="F10" s="120"/>
      <c r="G10" s="119" t="str">
        <f>IF(ISNA(INDEX(OfficialTeamList[Team Name],MATCH(F10, OfficialTeamList[Team Number],0))),"",INDEX(OfficialTeamList[Team Name],MATCH(F10, OfficialTeamList[Team Number],0)))</f>
        <v/>
      </c>
      <c r="H10" s="120"/>
      <c r="I10" s="119" t="str">
        <f>IF(ISNA(INDEX(OfficialTeamList[Team Name],MATCH(H10, OfficialTeamList[Team Number],0))),"",INDEX(OfficialTeamList[Team Name],MATCH(H10, OfficialTeamList[Team Number],0)))</f>
        <v/>
      </c>
      <c r="J10" s="120"/>
      <c r="K10" s="119" t="str">
        <f>IF(ISNA(INDEX(OfficialTeamList[Team Name],MATCH(J10, OfficialTeamList[Team Number],0))),"",INDEX(OfficialTeamList[Team Name],MATCH(J10, OfficialTeamList[Team Number],0)))</f>
        <v/>
      </c>
      <c r="L10" s="120"/>
      <c r="M10" s="119" t="str">
        <f>IF(ISNA(INDEX(OfficialTeamList[Team Name],MATCH(L10, OfficialTeamList[Team Number],0))),"",INDEX(OfficialTeamList[Team Name],MATCH(L10, OfficialTeamList[Team Number],0)))</f>
        <v/>
      </c>
    </row>
    <row r="11" spans="1:13">
      <c r="A11" s="132" t="s">
        <v>127</v>
      </c>
      <c r="B11" s="120"/>
      <c r="C11" s="119" t="str">
        <f>IF(ISNA(INDEX(OfficialTeamList[Team Name],MATCH(B11, OfficialTeamList[Team Number],0))),"",INDEX(OfficialTeamList[Team Name],MATCH(B11, OfficialTeamList[Team Number],0)))</f>
        <v/>
      </c>
      <c r="D11" s="120"/>
      <c r="E11" s="119" t="str">
        <f>IF(ISNA(INDEX(OfficialTeamList[Team Name],MATCH(D11, OfficialTeamList[Team Number],0))),"",INDEX(OfficialTeamList[Team Name],MATCH(D11, OfficialTeamList[Team Number],0)))</f>
        <v/>
      </c>
      <c r="F11" s="120"/>
      <c r="G11" s="119" t="str">
        <f>IF(ISNA(INDEX(OfficialTeamList[Team Name],MATCH(F11, OfficialTeamList[Team Number],0))),"",INDEX(OfficialTeamList[Team Name],MATCH(F11, OfficialTeamList[Team Number],0)))</f>
        <v/>
      </c>
      <c r="H11" s="120"/>
      <c r="I11" s="119" t="str">
        <f>IF(ISNA(INDEX(OfficialTeamList[Team Name],MATCH(H11, OfficialTeamList[Team Number],0))),"",INDEX(OfficialTeamList[Team Name],MATCH(H11, OfficialTeamList[Team Number],0)))</f>
        <v/>
      </c>
      <c r="J11" s="120"/>
      <c r="K11" s="119" t="str">
        <f>IF(ISNA(INDEX(OfficialTeamList[Team Name],MATCH(J11, OfficialTeamList[Team Number],0))),"",INDEX(OfficialTeamList[Team Name],MATCH(J11, OfficialTeamList[Team Number],0)))</f>
        <v/>
      </c>
      <c r="L11" s="120"/>
      <c r="M11" s="119" t="str">
        <f>IF(ISNA(INDEX(OfficialTeamList[Team Name],MATCH(L11, OfficialTeamList[Team Number],0))),"",INDEX(OfficialTeamList[Team Name],MATCH(L11, OfficialTeamList[Team Number],0)))</f>
        <v/>
      </c>
    </row>
    <row r="12" spans="1:13">
      <c r="A12" s="132" t="s">
        <v>128</v>
      </c>
      <c r="B12" s="120"/>
      <c r="C12" s="119" t="str">
        <f>IF(ISNA(INDEX(OfficialTeamList[Team Name],MATCH(B12, OfficialTeamList[Team Number],0))),"",INDEX(OfficialTeamList[Team Name],MATCH(B12, OfficialTeamList[Team Number],0)))</f>
        <v/>
      </c>
      <c r="D12" s="120"/>
      <c r="E12" s="119" t="str">
        <f>IF(ISNA(INDEX(OfficialTeamList[Team Name],MATCH(D12, OfficialTeamList[Team Number],0))),"",INDEX(OfficialTeamList[Team Name],MATCH(D12, OfficialTeamList[Team Number],0)))</f>
        <v/>
      </c>
      <c r="F12" s="120"/>
      <c r="G12" s="119" t="str">
        <f>IF(ISNA(INDEX(OfficialTeamList[Team Name],MATCH(F12, OfficialTeamList[Team Number],0))),"",INDEX(OfficialTeamList[Team Name],MATCH(F12, OfficialTeamList[Team Number],0)))</f>
        <v/>
      </c>
      <c r="H12" s="120"/>
      <c r="I12" s="119" t="str">
        <f>IF(ISNA(INDEX(OfficialTeamList[Team Name],MATCH(H12, OfficialTeamList[Team Number],0))),"",INDEX(OfficialTeamList[Team Name],MATCH(H12, OfficialTeamList[Team Number],0)))</f>
        <v/>
      </c>
      <c r="J12" s="120"/>
      <c r="K12" s="119" t="str">
        <f>IF(ISNA(INDEX(OfficialTeamList[Team Name],MATCH(J12, OfficialTeamList[Team Number],0))),"",INDEX(OfficialTeamList[Team Name],MATCH(J12, OfficialTeamList[Team Number],0)))</f>
        <v/>
      </c>
      <c r="L12" s="120"/>
      <c r="M12" s="119" t="str">
        <f>IF(ISNA(INDEX(OfficialTeamList[Team Name],MATCH(L12, OfficialTeamList[Team Number],0))),"",INDEX(OfficialTeamList[Team Name],MATCH(L12, OfficialTeamList[Team Number],0)))</f>
        <v/>
      </c>
    </row>
    <row r="13" spans="1:13">
      <c r="A13" s="132" t="s">
        <v>129</v>
      </c>
      <c r="B13" s="120"/>
      <c r="C13" s="119" t="str">
        <f>IF(ISNA(INDEX(OfficialTeamList[Team Name],MATCH(B13, OfficialTeamList[Team Number],0))),"",INDEX(OfficialTeamList[Team Name],MATCH(B13, OfficialTeamList[Team Number],0)))</f>
        <v/>
      </c>
      <c r="D13" s="120"/>
      <c r="E13" s="119" t="str">
        <f>IF(ISNA(INDEX(OfficialTeamList[Team Name],MATCH(D13, OfficialTeamList[Team Number],0))),"",INDEX(OfficialTeamList[Team Name],MATCH(D13, OfficialTeamList[Team Number],0)))</f>
        <v/>
      </c>
      <c r="F13" s="120"/>
      <c r="G13" s="119" t="str">
        <f>IF(ISNA(INDEX(OfficialTeamList[Team Name],MATCH(F13, OfficialTeamList[Team Number],0))),"",INDEX(OfficialTeamList[Team Name],MATCH(F13, OfficialTeamList[Team Number],0)))</f>
        <v/>
      </c>
      <c r="H13" s="120"/>
      <c r="I13" s="119" t="str">
        <f>IF(ISNA(INDEX(OfficialTeamList[Team Name],MATCH(H13, OfficialTeamList[Team Number],0))),"",INDEX(OfficialTeamList[Team Name],MATCH(H13, OfficialTeamList[Team Number],0)))</f>
        <v/>
      </c>
      <c r="J13" s="120"/>
      <c r="K13" s="119" t="str">
        <f>IF(ISNA(INDEX(OfficialTeamList[Team Name],MATCH(J13, OfficialTeamList[Team Number],0))),"",INDEX(OfficialTeamList[Team Name],MATCH(J13, OfficialTeamList[Team Number],0)))</f>
        <v/>
      </c>
      <c r="L13" s="120"/>
      <c r="M13" s="119" t="str">
        <f>IF(ISNA(INDEX(OfficialTeamList[Team Name],MATCH(L13, OfficialTeamList[Team Number],0))),"",INDEX(OfficialTeamList[Team Name],MATCH(L13, OfficialTeamList[Team Number],0)))</f>
        <v/>
      </c>
    </row>
    <row r="14" spans="1:13">
      <c r="A14" s="132" t="s">
        <v>130</v>
      </c>
      <c r="B14" s="120"/>
      <c r="C14" s="119" t="str">
        <f>IF(ISNA(INDEX(OfficialTeamList[Team Name],MATCH(B14, OfficialTeamList[Team Number],0))),"",INDEX(OfficialTeamList[Team Name],MATCH(B14, OfficialTeamList[Team Number],0)))</f>
        <v/>
      </c>
      <c r="D14" s="120"/>
      <c r="E14" s="119" t="str">
        <f>IF(ISNA(INDEX(OfficialTeamList[Team Name],MATCH(D14, OfficialTeamList[Team Number],0))),"",INDEX(OfficialTeamList[Team Name],MATCH(D14, OfficialTeamList[Team Number],0)))</f>
        <v/>
      </c>
      <c r="F14" s="120"/>
      <c r="G14" s="119" t="str">
        <f>IF(ISNA(INDEX(OfficialTeamList[Team Name],MATCH(F14, OfficialTeamList[Team Number],0))),"",INDEX(OfficialTeamList[Team Name],MATCH(F14, OfficialTeamList[Team Number],0)))</f>
        <v/>
      </c>
      <c r="H14" s="120"/>
      <c r="I14" s="119" t="str">
        <f>IF(ISNA(INDEX(OfficialTeamList[Team Name],MATCH(H14, OfficialTeamList[Team Number],0))),"",INDEX(OfficialTeamList[Team Name],MATCH(H14, OfficialTeamList[Team Number],0)))</f>
        <v/>
      </c>
      <c r="J14" s="120"/>
      <c r="K14" s="119" t="str">
        <f>IF(ISNA(INDEX(OfficialTeamList[Team Name],MATCH(J14, OfficialTeamList[Team Number],0))),"",INDEX(OfficialTeamList[Team Name],MATCH(J14, OfficialTeamList[Team Number],0)))</f>
        <v/>
      </c>
      <c r="L14" s="120"/>
      <c r="M14" s="119" t="str">
        <f>IF(ISNA(INDEX(OfficialTeamList[Team Name],MATCH(L14, OfficialTeamList[Team Number],0))),"",INDEX(OfficialTeamList[Team Name],MATCH(L14, OfficialTeamList[Team Number],0)))</f>
        <v/>
      </c>
    </row>
    <row r="15" spans="1:13">
      <c r="A15" s="121"/>
      <c r="B15" s="121"/>
      <c r="C15" s="121"/>
      <c r="D15" s="121"/>
      <c r="E15" s="121"/>
      <c r="F15" s="121"/>
      <c r="G15" s="121"/>
      <c r="H15" s="121"/>
      <c r="I15" s="121"/>
      <c r="J15" s="121"/>
      <c r="K15" s="121"/>
      <c r="L15" s="121"/>
      <c r="M15" s="121"/>
    </row>
    <row r="16" spans="1:13">
      <c r="A16" s="133" t="s">
        <v>132</v>
      </c>
      <c r="B16" s="145" t="s">
        <v>139</v>
      </c>
      <c r="C16" s="145"/>
      <c r="D16" s="146" t="s">
        <v>140</v>
      </c>
      <c r="E16" s="146"/>
      <c r="F16" s="145" t="s">
        <v>141</v>
      </c>
      <c r="G16" s="145"/>
      <c r="H16" s="146" t="s">
        <v>142</v>
      </c>
      <c r="I16" s="146"/>
      <c r="J16" s="145" t="s">
        <v>143</v>
      </c>
      <c r="K16" s="145"/>
      <c r="L16" s="146" t="s">
        <v>144</v>
      </c>
      <c r="M16" s="146"/>
    </row>
    <row r="17" spans="1:13">
      <c r="A17" s="133" t="s">
        <v>145</v>
      </c>
      <c r="B17" s="141"/>
      <c r="C17" s="142"/>
      <c r="D17" s="143"/>
      <c r="E17" s="144"/>
      <c r="F17" s="141"/>
      <c r="G17" s="142"/>
      <c r="H17" s="143"/>
      <c r="I17" s="144"/>
      <c r="J17" s="141"/>
      <c r="K17" s="142"/>
      <c r="L17" s="143"/>
      <c r="M17" s="144"/>
    </row>
    <row r="18" spans="1:13">
      <c r="A18" s="134" t="s">
        <v>120</v>
      </c>
      <c r="B18" s="139"/>
      <c r="C18" s="140"/>
      <c r="D18" s="139"/>
      <c r="E18" s="140"/>
      <c r="F18" s="139"/>
      <c r="G18" s="140"/>
      <c r="H18" s="139"/>
      <c r="I18" s="140"/>
      <c r="J18" s="139"/>
      <c r="K18" s="140"/>
      <c r="L18" s="139"/>
      <c r="M18" s="140"/>
    </row>
    <row r="19" spans="1:13">
      <c r="A19" s="134" t="s">
        <v>121</v>
      </c>
      <c r="B19" s="139"/>
      <c r="C19" s="140"/>
      <c r="D19" s="139"/>
      <c r="E19" s="140"/>
      <c r="F19" s="139"/>
      <c r="G19" s="140"/>
      <c r="H19" s="139"/>
      <c r="I19" s="140"/>
      <c r="J19" s="139"/>
      <c r="K19" s="140"/>
      <c r="L19" s="139"/>
      <c r="M19" s="140"/>
    </row>
    <row r="20" spans="1:13">
      <c r="A20" s="134" t="s">
        <v>122</v>
      </c>
      <c r="B20" s="139"/>
      <c r="C20" s="140"/>
      <c r="D20" s="139"/>
      <c r="E20" s="140"/>
      <c r="F20" s="139"/>
      <c r="G20" s="140"/>
      <c r="H20" s="139"/>
      <c r="I20" s="140"/>
      <c r="J20" s="139"/>
      <c r="K20" s="140"/>
      <c r="L20" s="139"/>
      <c r="M20" s="140"/>
    </row>
    <row r="21" spans="1:13">
      <c r="A21" s="135" t="s">
        <v>123</v>
      </c>
      <c r="B21" s="139"/>
      <c r="C21" s="140"/>
      <c r="D21" s="139"/>
      <c r="E21" s="140"/>
      <c r="F21" s="139"/>
      <c r="G21" s="140"/>
      <c r="H21" s="139"/>
      <c r="I21" s="140"/>
      <c r="J21" s="139"/>
      <c r="K21" s="140"/>
      <c r="L21" s="139"/>
      <c r="M21" s="140"/>
    </row>
    <row r="22" spans="1:13">
      <c r="A22" s="122" t="s">
        <v>124</v>
      </c>
      <c r="B22" s="119" t="s">
        <v>131</v>
      </c>
      <c r="C22" s="119" t="s">
        <v>10</v>
      </c>
      <c r="D22" s="119" t="s">
        <v>131</v>
      </c>
      <c r="E22" s="119" t="s">
        <v>10</v>
      </c>
      <c r="F22" s="119" t="s">
        <v>131</v>
      </c>
      <c r="G22" s="119" t="s">
        <v>10</v>
      </c>
      <c r="H22" s="119" t="s">
        <v>131</v>
      </c>
      <c r="I22" s="119" t="s">
        <v>10</v>
      </c>
      <c r="J22" s="119" t="s">
        <v>131</v>
      </c>
      <c r="K22" s="119" t="s">
        <v>10</v>
      </c>
      <c r="L22" s="119" t="s">
        <v>131</v>
      </c>
      <c r="M22" s="119" t="s">
        <v>10</v>
      </c>
    </row>
    <row r="23" spans="1:13">
      <c r="A23" s="132" t="s">
        <v>125</v>
      </c>
      <c r="B23" s="120"/>
      <c r="C23" s="119" t="str">
        <f>IF(ISNA(INDEX(OfficialTeamList[Team Name],MATCH(B23, OfficialTeamList[Team Number],0))),"",INDEX(OfficialTeamList[Team Name],MATCH(B23, OfficialTeamList[Team Number],0)))</f>
        <v/>
      </c>
      <c r="D23" s="120"/>
      <c r="E23" s="119" t="str">
        <f>IF(ISNA(INDEX(OfficialTeamList[Team Name],MATCH(D23, OfficialTeamList[Team Number],0))),"",INDEX(OfficialTeamList[Team Name],MATCH(D23, OfficialTeamList[Team Number],0)))</f>
        <v/>
      </c>
      <c r="F23" s="120"/>
      <c r="G23" s="119" t="str">
        <f>IF(ISNA(INDEX(OfficialTeamList[Team Name],MATCH(F23, OfficialTeamList[Team Number],0))),"",INDEX(OfficialTeamList[Team Name],MATCH(F23, OfficialTeamList[Team Number],0)))</f>
        <v/>
      </c>
      <c r="H23" s="120"/>
      <c r="I23" s="119" t="str">
        <f>IF(ISNA(INDEX(OfficialTeamList[Team Name],MATCH(H23, OfficialTeamList[Team Number],0))),"",INDEX(OfficialTeamList[Team Name],MATCH(H23, OfficialTeamList[Team Number],0)))</f>
        <v/>
      </c>
      <c r="J23" s="120"/>
      <c r="K23" s="119" t="str">
        <f>IF(ISNA(INDEX(OfficialTeamList[Team Name],MATCH(J23, OfficialTeamList[Team Number],0))),"",INDEX(OfficialTeamList[Team Name],MATCH(J23, OfficialTeamList[Team Number],0)))</f>
        <v/>
      </c>
      <c r="L23" s="120"/>
      <c r="M23" s="119" t="str">
        <f>IF(ISNA(INDEX(OfficialTeamList[Team Name],MATCH(L23, OfficialTeamList[Team Number],0))),"",INDEX(OfficialTeamList[Team Name],MATCH(L23, OfficialTeamList[Team Number],0)))</f>
        <v/>
      </c>
    </row>
    <row r="24" spans="1:13">
      <c r="A24" s="132" t="s">
        <v>126</v>
      </c>
      <c r="B24" s="120"/>
      <c r="C24" s="119" t="str">
        <f>IF(ISNA(INDEX(OfficialTeamList[Team Name],MATCH(B24, OfficialTeamList[Team Number],0))),"",INDEX(OfficialTeamList[Team Name],MATCH(B24, OfficialTeamList[Team Number],0)))</f>
        <v/>
      </c>
      <c r="D24" s="120"/>
      <c r="E24" s="119" t="str">
        <f>IF(ISNA(INDEX(OfficialTeamList[Team Name],MATCH(D24, OfficialTeamList[Team Number],0))),"",INDEX(OfficialTeamList[Team Name],MATCH(D24, OfficialTeamList[Team Number],0)))</f>
        <v/>
      </c>
      <c r="F24" s="120"/>
      <c r="G24" s="119" t="str">
        <f>IF(ISNA(INDEX(OfficialTeamList[Team Name],MATCH(F24, OfficialTeamList[Team Number],0))),"",INDEX(OfficialTeamList[Team Name],MATCH(F24, OfficialTeamList[Team Number],0)))</f>
        <v/>
      </c>
      <c r="H24" s="120"/>
      <c r="I24" s="119" t="str">
        <f>IF(ISNA(INDEX(OfficialTeamList[Team Name],MATCH(H24, OfficialTeamList[Team Number],0))),"",INDEX(OfficialTeamList[Team Name],MATCH(H24, OfficialTeamList[Team Number],0)))</f>
        <v/>
      </c>
      <c r="J24" s="120"/>
      <c r="K24" s="119" t="str">
        <f>IF(ISNA(INDEX(OfficialTeamList[Team Name],MATCH(J24, OfficialTeamList[Team Number],0))),"",INDEX(OfficialTeamList[Team Name],MATCH(J24, OfficialTeamList[Team Number],0)))</f>
        <v/>
      </c>
      <c r="L24" s="120"/>
      <c r="M24" s="119" t="str">
        <f>IF(ISNA(INDEX(OfficialTeamList[Team Name],MATCH(L24, OfficialTeamList[Team Number],0))),"",INDEX(OfficialTeamList[Team Name],MATCH(L24, OfficialTeamList[Team Number],0)))</f>
        <v/>
      </c>
    </row>
    <row r="25" spans="1:13">
      <c r="A25" s="132" t="s">
        <v>127</v>
      </c>
      <c r="B25" s="120"/>
      <c r="C25" s="119" t="str">
        <f>IF(ISNA(INDEX(OfficialTeamList[Team Name],MATCH(B25, OfficialTeamList[Team Number],0))),"",INDEX(OfficialTeamList[Team Name],MATCH(B25, OfficialTeamList[Team Number],0)))</f>
        <v/>
      </c>
      <c r="D25" s="120"/>
      <c r="E25" s="119" t="str">
        <f>IF(ISNA(INDEX(OfficialTeamList[Team Name],MATCH(D25, OfficialTeamList[Team Number],0))),"",INDEX(OfficialTeamList[Team Name],MATCH(D25, OfficialTeamList[Team Number],0)))</f>
        <v/>
      </c>
      <c r="F25" s="120"/>
      <c r="G25" s="119" t="str">
        <f>IF(ISNA(INDEX(OfficialTeamList[Team Name],MATCH(F25, OfficialTeamList[Team Number],0))),"",INDEX(OfficialTeamList[Team Name],MATCH(F25, OfficialTeamList[Team Number],0)))</f>
        <v/>
      </c>
      <c r="H25" s="120"/>
      <c r="I25" s="119" t="str">
        <f>IF(ISNA(INDEX(OfficialTeamList[Team Name],MATCH(H25, OfficialTeamList[Team Number],0))),"",INDEX(OfficialTeamList[Team Name],MATCH(H25, OfficialTeamList[Team Number],0)))</f>
        <v/>
      </c>
      <c r="J25" s="120"/>
      <c r="K25" s="119" t="str">
        <f>IF(ISNA(INDEX(OfficialTeamList[Team Name],MATCH(J25, OfficialTeamList[Team Number],0))),"",INDEX(OfficialTeamList[Team Name],MATCH(J25, OfficialTeamList[Team Number],0)))</f>
        <v/>
      </c>
      <c r="L25" s="120"/>
      <c r="M25" s="119" t="str">
        <f>IF(ISNA(INDEX(OfficialTeamList[Team Name],MATCH(L25, OfficialTeamList[Team Number],0))),"",INDEX(OfficialTeamList[Team Name],MATCH(L25, OfficialTeamList[Team Number],0)))</f>
        <v/>
      </c>
    </row>
    <row r="26" spans="1:13">
      <c r="A26" s="132" t="s">
        <v>128</v>
      </c>
      <c r="B26" s="120"/>
      <c r="C26" s="119" t="str">
        <f>IF(ISNA(INDEX(OfficialTeamList[Team Name],MATCH(B26, OfficialTeamList[Team Number],0))),"",INDEX(OfficialTeamList[Team Name],MATCH(B26, OfficialTeamList[Team Number],0)))</f>
        <v/>
      </c>
      <c r="D26" s="120"/>
      <c r="E26" s="119" t="str">
        <f>IF(ISNA(INDEX(OfficialTeamList[Team Name],MATCH(D26, OfficialTeamList[Team Number],0))),"",INDEX(OfficialTeamList[Team Name],MATCH(D26, OfficialTeamList[Team Number],0)))</f>
        <v/>
      </c>
      <c r="F26" s="120"/>
      <c r="G26" s="119" t="str">
        <f>IF(ISNA(INDEX(OfficialTeamList[Team Name],MATCH(F26, OfficialTeamList[Team Number],0))),"",INDEX(OfficialTeamList[Team Name],MATCH(F26, OfficialTeamList[Team Number],0)))</f>
        <v/>
      </c>
      <c r="H26" s="120"/>
      <c r="I26" s="119" t="str">
        <f>IF(ISNA(INDEX(OfficialTeamList[Team Name],MATCH(H26, OfficialTeamList[Team Number],0))),"",INDEX(OfficialTeamList[Team Name],MATCH(H26, OfficialTeamList[Team Number],0)))</f>
        <v/>
      </c>
      <c r="J26" s="120"/>
      <c r="K26" s="119" t="str">
        <f>IF(ISNA(INDEX(OfficialTeamList[Team Name],MATCH(J26, OfficialTeamList[Team Number],0))),"",INDEX(OfficialTeamList[Team Name],MATCH(J26, OfficialTeamList[Team Number],0)))</f>
        <v/>
      </c>
      <c r="L26" s="120"/>
      <c r="M26" s="119" t="str">
        <f>IF(ISNA(INDEX(OfficialTeamList[Team Name],MATCH(L26, OfficialTeamList[Team Number],0))),"",INDEX(OfficialTeamList[Team Name],MATCH(L26, OfficialTeamList[Team Number],0)))</f>
        <v/>
      </c>
    </row>
    <row r="27" spans="1:13">
      <c r="A27" s="132" t="s">
        <v>129</v>
      </c>
      <c r="B27" s="120"/>
      <c r="C27" s="119" t="str">
        <f>IF(ISNA(INDEX(OfficialTeamList[Team Name],MATCH(B27, OfficialTeamList[Team Number],0))),"",INDEX(OfficialTeamList[Team Name],MATCH(B27, OfficialTeamList[Team Number],0)))</f>
        <v/>
      </c>
      <c r="D27" s="120"/>
      <c r="E27" s="119" t="str">
        <f>IF(ISNA(INDEX(OfficialTeamList[Team Name],MATCH(D27, OfficialTeamList[Team Number],0))),"",INDEX(OfficialTeamList[Team Name],MATCH(D27, OfficialTeamList[Team Number],0)))</f>
        <v/>
      </c>
      <c r="F27" s="120"/>
      <c r="G27" s="119" t="str">
        <f>IF(ISNA(INDEX(OfficialTeamList[Team Name],MATCH(F27, OfficialTeamList[Team Number],0))),"",INDEX(OfficialTeamList[Team Name],MATCH(F27, OfficialTeamList[Team Number],0)))</f>
        <v/>
      </c>
      <c r="H27" s="120"/>
      <c r="I27" s="119" t="str">
        <f>IF(ISNA(INDEX(OfficialTeamList[Team Name],MATCH(H27, OfficialTeamList[Team Number],0))),"",INDEX(OfficialTeamList[Team Name],MATCH(H27, OfficialTeamList[Team Number],0)))</f>
        <v/>
      </c>
      <c r="J27" s="120"/>
      <c r="K27" s="119" t="str">
        <f>IF(ISNA(INDEX(OfficialTeamList[Team Name],MATCH(J27, OfficialTeamList[Team Number],0))),"",INDEX(OfficialTeamList[Team Name],MATCH(J27, OfficialTeamList[Team Number],0)))</f>
        <v/>
      </c>
      <c r="L27" s="120"/>
      <c r="M27" s="119" t="str">
        <f>IF(ISNA(INDEX(OfficialTeamList[Team Name],MATCH(L27, OfficialTeamList[Team Number],0))),"",INDEX(OfficialTeamList[Team Name],MATCH(L27, OfficialTeamList[Team Number],0)))</f>
        <v/>
      </c>
    </row>
    <row r="28" spans="1:13">
      <c r="A28" s="132" t="s">
        <v>130</v>
      </c>
      <c r="B28" s="120"/>
      <c r="C28" s="119" t="str">
        <f>IF(ISNA(INDEX(OfficialTeamList[Team Name],MATCH(B28, OfficialTeamList[Team Number],0))),"",INDEX(OfficialTeamList[Team Name],MATCH(B28, OfficialTeamList[Team Number],0)))</f>
        <v/>
      </c>
      <c r="D28" s="120"/>
      <c r="E28" s="119" t="str">
        <f>IF(ISNA(INDEX(OfficialTeamList[Team Name],MATCH(D28, OfficialTeamList[Team Number],0))),"",INDEX(OfficialTeamList[Team Name],MATCH(D28, OfficialTeamList[Team Number],0)))</f>
        <v/>
      </c>
      <c r="F28" s="120"/>
      <c r="G28" s="119" t="str">
        <f>IF(ISNA(INDEX(OfficialTeamList[Team Name],MATCH(F28, OfficialTeamList[Team Number],0))),"",INDEX(OfficialTeamList[Team Name],MATCH(F28, OfficialTeamList[Team Number],0)))</f>
        <v/>
      </c>
      <c r="H28" s="120"/>
      <c r="I28" s="119" t="str">
        <f>IF(ISNA(INDEX(OfficialTeamList[Team Name],MATCH(H28, OfficialTeamList[Team Number],0))),"",INDEX(OfficialTeamList[Team Name],MATCH(H28, OfficialTeamList[Team Number],0)))</f>
        <v/>
      </c>
      <c r="J28" s="120"/>
      <c r="K28" s="119" t="str">
        <f>IF(ISNA(INDEX(OfficialTeamList[Team Name],MATCH(J28, OfficialTeamList[Team Number],0))),"",INDEX(OfficialTeamList[Team Name],MATCH(J28, OfficialTeamList[Team Number],0)))</f>
        <v/>
      </c>
      <c r="L28" s="120"/>
      <c r="M28" s="119" t="str">
        <f>IF(ISNA(INDEX(OfficialTeamList[Team Name],MATCH(L28, OfficialTeamList[Team Number],0))),"",INDEX(OfficialTeamList[Team Name],MATCH(L28, OfficialTeamList[Team Number],0)))</f>
        <v/>
      </c>
    </row>
  </sheetData>
  <mergeCells count="1">
    <mergeCell ref="A1:M1"/>
  </mergeCells>
  <phoneticPr fontId="18" type="noConversion"/>
  <conditionalFormatting sqref="B9:B14 D9:D14 F9:F14 H9:H14 J9:J14 L9:L14 B23:B28 D23:D28 F23:F28 H23:H28 J23:J28 L23:L28">
    <cfRule type="expression" dxfId="20" priority="1">
      <formula>IF((COUNTIF($B$9:$B$28,B9)+COUNTIF($D$9:$D$28,B9)+COUNTIF($F$9:$F$28,B9)+COUNTIF($H$9:$H$28,B9)+COUNTIF($J$9:$J$28,B9)+COUNTIF($L$9:$L$28,B9))&gt;1,TRUE,FALSE)</formula>
    </cfRule>
  </conditionalFormatting>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sheetPr>
  <dimension ref="A1:H62"/>
  <sheetViews>
    <sheetView zoomScale="80" zoomScaleNormal="80" workbookViewId="0">
      <selection activeCell="A3" sqref="A3"/>
    </sheetView>
  </sheetViews>
  <sheetFormatPr defaultColWidth="9.1796875" defaultRowHeight="40" customHeight="1"/>
  <cols>
    <col min="1" max="1" width="45.7265625" style="7" customWidth="1"/>
    <col min="2" max="2" width="5.453125" style="6" customWidth="1"/>
    <col min="3" max="3" width="23.81640625" style="6" bestFit="1" customWidth="1"/>
    <col min="4" max="4" width="69" style="6" customWidth="1"/>
    <col min="5" max="5" width="21.81640625" style="6" customWidth="1"/>
    <col min="6" max="6" width="26.26953125" style="6" customWidth="1"/>
    <col min="7" max="7" width="48" style="6" hidden="1" customWidth="1"/>
    <col min="8" max="8" width="9.1796875" style="6"/>
    <col min="9" max="9" width="45.1796875" style="6" customWidth="1"/>
    <col min="10" max="16384" width="9.1796875" style="6"/>
  </cols>
  <sheetData>
    <row r="1" spans="1:8" s="1" customFormat="1" ht="40" customHeight="1">
      <c r="A1" s="7" t="s">
        <v>7</v>
      </c>
      <c r="B1" s="87"/>
      <c r="C1" s="221" t="s">
        <v>8</v>
      </c>
      <c r="D1" s="221"/>
      <c r="E1" s="221"/>
      <c r="F1" s="221"/>
      <c r="G1" s="87"/>
      <c r="H1" s="4"/>
    </row>
    <row r="2" spans="1:8" s="2" customFormat="1" ht="40" customHeight="1">
      <c r="A2" s="131" t="s">
        <v>309</v>
      </c>
      <c r="B2" s="5"/>
      <c r="C2" s="108" t="s">
        <v>9</v>
      </c>
      <c r="D2" s="112" t="s">
        <v>10</v>
      </c>
      <c r="E2" s="113" t="s">
        <v>11</v>
      </c>
      <c r="F2" s="113" t="s">
        <v>117</v>
      </c>
      <c r="G2" s="113" t="s">
        <v>116</v>
      </c>
      <c r="H2" s="4"/>
    </row>
    <row r="3" spans="1:8" s="2" customFormat="1" ht="40" customHeight="1">
      <c r="A3" s="87"/>
      <c r="B3" s="3"/>
      <c r="C3"/>
      <c r="D3"/>
      <c r="E3" s="8"/>
      <c r="F3" s="8"/>
      <c r="G3" s="7" t="s">
        <v>146</v>
      </c>
      <c r="H3" s="4"/>
    </row>
    <row r="4" spans="1:8" ht="40" customHeight="1">
      <c r="A4" s="7" t="s">
        <v>12</v>
      </c>
      <c r="C4"/>
      <c r="D4"/>
      <c r="E4" s="8"/>
      <c r="F4" s="8"/>
      <c r="G4" s="7" t="s">
        <v>146</v>
      </c>
    </row>
    <row r="5" spans="1:8" ht="40" customHeight="1">
      <c r="A5" s="131">
        <f>COUNTIF(OfficialTeamList[Team Number],"&gt;0")</f>
        <v>0</v>
      </c>
      <c r="C5"/>
      <c r="D5"/>
      <c r="E5" s="124"/>
      <c r="F5" s="125"/>
      <c r="G5" s="7" t="s">
        <v>146</v>
      </c>
    </row>
    <row r="6" spans="1:8" ht="40" customHeight="1">
      <c r="C6"/>
      <c r="D6"/>
      <c r="E6" s="8"/>
      <c r="F6" s="8"/>
      <c r="G6" s="7" t="s">
        <v>146</v>
      </c>
    </row>
    <row r="7" spans="1:8" ht="40" customHeight="1">
      <c r="A7" s="28" t="s">
        <v>13</v>
      </c>
      <c r="C7"/>
      <c r="D7"/>
      <c r="E7" s="8"/>
      <c r="F7" s="8"/>
      <c r="G7" s="7" t="s">
        <v>146</v>
      </c>
    </row>
    <row r="8" spans="1:8" ht="40" customHeight="1">
      <c r="A8" s="130">
        <v>1</v>
      </c>
      <c r="C8"/>
      <c r="D8"/>
      <c r="E8" s="8"/>
      <c r="F8" s="8"/>
      <c r="G8" s="7" t="s">
        <v>146</v>
      </c>
    </row>
    <row r="9" spans="1:8" ht="40" customHeight="1">
      <c r="C9"/>
      <c r="D9"/>
      <c r="E9" s="8"/>
      <c r="F9" s="8"/>
      <c r="G9" s="7" t="s">
        <v>146</v>
      </c>
    </row>
    <row r="10" spans="1:8" ht="40" customHeight="1">
      <c r="A10" s="222" t="s">
        <v>118</v>
      </c>
      <c r="C10"/>
      <c r="D10"/>
      <c r="E10" s="8"/>
      <c r="F10" s="8"/>
      <c r="G10" s="7" t="s">
        <v>146</v>
      </c>
    </row>
    <row r="11" spans="1:8" ht="40" customHeight="1">
      <c r="A11" s="222"/>
      <c r="C11"/>
      <c r="D11"/>
      <c r="E11" s="8"/>
      <c r="F11" s="8"/>
      <c r="G11" s="7" t="s">
        <v>146</v>
      </c>
    </row>
    <row r="12" spans="1:8" ht="40" customHeight="1">
      <c r="A12" s="222"/>
      <c r="C12"/>
      <c r="D12"/>
      <c r="E12" s="8"/>
      <c r="F12" s="8"/>
      <c r="G12" s="7" t="s">
        <v>146</v>
      </c>
    </row>
    <row r="13" spans="1:8" ht="40" customHeight="1">
      <c r="A13" s="222"/>
      <c r="C13"/>
      <c r="D13"/>
      <c r="E13" s="8"/>
      <c r="F13" s="8"/>
      <c r="G13" s="7" t="s">
        <v>146</v>
      </c>
    </row>
    <row r="14" spans="1:8" ht="40" customHeight="1">
      <c r="A14" s="222"/>
      <c r="C14"/>
      <c r="D14"/>
      <c r="E14" s="8"/>
      <c r="F14" s="8"/>
      <c r="G14" s="7" t="s">
        <v>146</v>
      </c>
    </row>
    <row r="15" spans="1:8" ht="40" customHeight="1">
      <c r="A15" s="222"/>
      <c r="C15"/>
      <c r="D15"/>
      <c r="E15" s="8"/>
      <c r="F15" s="8"/>
      <c r="G15" s="7" t="s">
        <v>146</v>
      </c>
    </row>
    <row r="16" spans="1:8" ht="40" customHeight="1">
      <c r="A16"/>
      <c r="C16"/>
      <c r="D16"/>
      <c r="E16" s="8"/>
      <c r="F16" s="8"/>
      <c r="G16" s="7" t="s">
        <v>146</v>
      </c>
    </row>
    <row r="17" spans="1:7" ht="40" customHeight="1">
      <c r="A17"/>
      <c r="C17"/>
      <c r="D17"/>
      <c r="E17" s="8"/>
      <c r="F17" s="8"/>
      <c r="G17" s="7" t="s">
        <v>146</v>
      </c>
    </row>
    <row r="18" spans="1:7" ht="40" customHeight="1">
      <c r="C18"/>
      <c r="D18"/>
      <c r="E18" s="8"/>
      <c r="F18" s="8"/>
      <c r="G18" s="7" t="s">
        <v>146</v>
      </c>
    </row>
    <row r="19" spans="1:7" ht="40" customHeight="1">
      <c r="C19"/>
      <c r="D19"/>
      <c r="E19" s="8"/>
      <c r="F19" s="8"/>
      <c r="G19" s="7" t="s">
        <v>146</v>
      </c>
    </row>
    <row r="20" spans="1:7" ht="40" customHeight="1">
      <c r="C20"/>
      <c r="D20"/>
      <c r="E20" s="8"/>
      <c r="F20" s="8"/>
      <c r="G20" s="7" t="s">
        <v>146</v>
      </c>
    </row>
    <row r="21" spans="1:7" ht="40" customHeight="1">
      <c r="C21"/>
      <c r="D21"/>
      <c r="E21" s="8"/>
      <c r="F21" s="8"/>
      <c r="G21" s="7" t="s">
        <v>146</v>
      </c>
    </row>
    <row r="22" spans="1:7" ht="40" customHeight="1">
      <c r="C22"/>
      <c r="D22"/>
      <c r="E22" s="8"/>
      <c r="F22" s="8"/>
      <c r="G22" s="7" t="s">
        <v>146</v>
      </c>
    </row>
    <row r="23" spans="1:7" ht="40" customHeight="1">
      <c r="C23"/>
      <c r="D23"/>
      <c r="E23" s="8"/>
      <c r="F23" s="8"/>
      <c r="G23" s="7" t="s">
        <v>146</v>
      </c>
    </row>
    <row r="24" spans="1:7" ht="40" customHeight="1">
      <c r="C24"/>
      <c r="D24"/>
      <c r="E24" s="8"/>
      <c r="F24" s="8"/>
      <c r="G24" s="7" t="s">
        <v>146</v>
      </c>
    </row>
    <row r="25" spans="1:7" ht="40" customHeight="1">
      <c r="C25"/>
      <c r="D25"/>
      <c r="E25" s="8"/>
      <c r="F25" s="8"/>
      <c r="G25" s="7" t="s">
        <v>146</v>
      </c>
    </row>
    <row r="26" spans="1:7" ht="40" customHeight="1">
      <c r="C26"/>
      <c r="D26"/>
      <c r="E26" s="8"/>
      <c r="F26" s="8"/>
      <c r="G26" s="7" t="s">
        <v>146</v>
      </c>
    </row>
    <row r="27" spans="1:7" ht="40" customHeight="1">
      <c r="C27"/>
      <c r="D27"/>
      <c r="E27" s="8"/>
      <c r="F27" s="8"/>
      <c r="G27" s="7" t="s">
        <v>146</v>
      </c>
    </row>
    <row r="28" spans="1:7" ht="40" customHeight="1">
      <c r="C28"/>
      <c r="D28"/>
      <c r="E28" s="8"/>
      <c r="F28" s="8"/>
      <c r="G28" s="7" t="s">
        <v>146</v>
      </c>
    </row>
    <row r="29" spans="1:7" ht="40" customHeight="1">
      <c r="C29"/>
      <c r="D29"/>
      <c r="E29" s="8"/>
      <c r="F29" s="8"/>
      <c r="G29" s="7" t="s">
        <v>146</v>
      </c>
    </row>
    <row r="30" spans="1:7" ht="40" customHeight="1">
      <c r="C30"/>
      <c r="D30"/>
      <c r="E30" s="8"/>
      <c r="F30" s="8"/>
      <c r="G30" s="7" t="s">
        <v>146</v>
      </c>
    </row>
    <row r="31" spans="1:7" ht="40" customHeight="1">
      <c r="C31"/>
      <c r="D31"/>
      <c r="E31" s="8"/>
      <c r="F31" s="8"/>
      <c r="G31" s="7" t="s">
        <v>146</v>
      </c>
    </row>
    <row r="32" spans="1:7" ht="40" customHeight="1">
      <c r="C32"/>
      <c r="D32"/>
      <c r="E32" s="8"/>
      <c r="F32" s="8"/>
      <c r="G32" s="7" t="s">
        <v>146</v>
      </c>
    </row>
    <row r="33" spans="3:7" ht="40" customHeight="1">
      <c r="C33" s="8"/>
      <c r="D33" s="123"/>
      <c r="E33" s="8"/>
      <c r="F33" s="8"/>
      <c r="G33" s="7" t="s">
        <v>146</v>
      </c>
    </row>
    <row r="34" spans="3:7" ht="40" customHeight="1">
      <c r="C34" s="8"/>
      <c r="D34" s="123"/>
      <c r="E34" s="8"/>
      <c r="F34" s="8"/>
      <c r="G34" s="7" t="s">
        <v>146</v>
      </c>
    </row>
    <row r="35" spans="3:7" ht="40" customHeight="1">
      <c r="C35" s="8"/>
      <c r="D35" s="123"/>
      <c r="E35" s="8"/>
      <c r="F35" s="8"/>
      <c r="G35" s="7" t="s">
        <v>146</v>
      </c>
    </row>
    <row r="36" spans="3:7" ht="40" customHeight="1">
      <c r="C36" s="8"/>
      <c r="D36" s="123"/>
      <c r="E36" s="8"/>
      <c r="F36" s="8"/>
      <c r="G36" s="7" t="s">
        <v>146</v>
      </c>
    </row>
    <row r="37" spans="3:7" ht="40" customHeight="1">
      <c r="C37" s="8"/>
      <c r="D37" s="123"/>
      <c r="E37" s="8"/>
      <c r="F37" s="8"/>
      <c r="G37" s="7" t="s">
        <v>146</v>
      </c>
    </row>
    <row r="38" spans="3:7" ht="40" customHeight="1">
      <c r="C38" s="8"/>
      <c r="D38" s="123"/>
      <c r="E38" s="8"/>
      <c r="F38" s="8"/>
      <c r="G38" s="7" t="s">
        <v>146</v>
      </c>
    </row>
    <row r="39" spans="3:7" ht="40" customHeight="1">
      <c r="C39" s="8"/>
      <c r="D39" s="123"/>
      <c r="E39" s="8"/>
      <c r="F39" s="8"/>
      <c r="G39" s="7" t="s">
        <v>146</v>
      </c>
    </row>
    <row r="40" spans="3:7" ht="40" customHeight="1">
      <c r="C40" s="8"/>
      <c r="D40" s="123"/>
      <c r="E40" s="8"/>
      <c r="F40" s="8"/>
      <c r="G40" s="7" t="s">
        <v>146</v>
      </c>
    </row>
    <row r="41" spans="3:7" ht="40" customHeight="1">
      <c r="C41" s="8"/>
      <c r="D41" s="123"/>
      <c r="E41" s="8"/>
      <c r="F41" s="8"/>
      <c r="G41" s="7" t="s">
        <v>146</v>
      </c>
    </row>
    <row r="42" spans="3:7" ht="40" customHeight="1">
      <c r="C42" s="8"/>
      <c r="D42" s="123"/>
      <c r="E42" s="8"/>
      <c r="F42" s="8"/>
      <c r="G42" s="7" t="s">
        <v>146</v>
      </c>
    </row>
    <row r="43" spans="3:7" ht="40" customHeight="1">
      <c r="C43" s="8"/>
      <c r="D43" s="123"/>
      <c r="E43" s="8"/>
      <c r="F43" s="8"/>
      <c r="G43" s="7" t="s">
        <v>146</v>
      </c>
    </row>
    <row r="44" spans="3:7" ht="40" customHeight="1">
      <c r="C44" s="8"/>
      <c r="D44" s="123"/>
      <c r="E44" s="8"/>
      <c r="F44" s="8"/>
      <c r="G44" s="7" t="s">
        <v>146</v>
      </c>
    </row>
    <row r="45" spans="3:7" ht="40" customHeight="1">
      <c r="C45" s="8"/>
      <c r="D45" s="123"/>
      <c r="E45" s="8"/>
      <c r="F45" s="8"/>
      <c r="G45" s="7" t="s">
        <v>146</v>
      </c>
    </row>
    <row r="46" spans="3:7" ht="40" customHeight="1">
      <c r="C46" s="8"/>
      <c r="D46" s="123"/>
      <c r="E46" s="8"/>
      <c r="F46" s="8"/>
      <c r="G46" s="7" t="s">
        <v>146</v>
      </c>
    </row>
    <row r="47" spans="3:7" ht="40" customHeight="1">
      <c r="C47" s="8"/>
      <c r="D47" s="123"/>
      <c r="E47" s="8"/>
      <c r="F47" s="8"/>
      <c r="G47" s="7" t="s">
        <v>146</v>
      </c>
    </row>
    <row r="48" spans="3:7" ht="40" customHeight="1">
      <c r="C48" s="8"/>
      <c r="D48" s="123"/>
      <c r="E48" s="8"/>
      <c r="F48" s="8"/>
      <c r="G48" s="7" t="s">
        <v>146</v>
      </c>
    </row>
    <row r="49" spans="3:7" ht="40" customHeight="1">
      <c r="C49" s="8"/>
      <c r="D49" s="123"/>
      <c r="E49" s="8"/>
      <c r="F49" s="8"/>
      <c r="G49" s="7" t="s">
        <v>146</v>
      </c>
    </row>
    <row r="50" spans="3:7" ht="40" customHeight="1">
      <c r="C50" s="8"/>
      <c r="D50" s="123"/>
      <c r="E50" s="8"/>
      <c r="F50" s="8"/>
      <c r="G50" s="7" t="s">
        <v>146</v>
      </c>
    </row>
    <row r="51" spans="3:7" ht="40" customHeight="1">
      <c r="C51" s="8"/>
      <c r="D51" s="123"/>
      <c r="E51" s="8"/>
      <c r="F51" s="8"/>
      <c r="G51" s="7" t="s">
        <v>146</v>
      </c>
    </row>
    <row r="52" spans="3:7" ht="40" customHeight="1">
      <c r="C52" s="8"/>
      <c r="D52" s="123"/>
      <c r="E52" s="8"/>
      <c r="F52" s="8"/>
      <c r="G52" s="7" t="s">
        <v>146</v>
      </c>
    </row>
    <row r="53" spans="3:7" ht="40" customHeight="1">
      <c r="C53" s="8"/>
      <c r="D53" s="123"/>
      <c r="E53" s="8"/>
      <c r="F53" s="8"/>
      <c r="G53" s="7" t="s">
        <v>146</v>
      </c>
    </row>
    <row r="54" spans="3:7" ht="40" customHeight="1">
      <c r="C54" s="8"/>
      <c r="D54" s="123"/>
      <c r="E54" s="8"/>
      <c r="F54" s="8"/>
      <c r="G54" s="7" t="s">
        <v>146</v>
      </c>
    </row>
    <row r="55" spans="3:7" ht="40" customHeight="1">
      <c r="C55" s="8"/>
      <c r="D55" s="123"/>
      <c r="E55" s="8"/>
      <c r="F55" s="8"/>
      <c r="G55" s="7" t="s">
        <v>146</v>
      </c>
    </row>
    <row r="56" spans="3:7" ht="40" customHeight="1">
      <c r="C56" s="8"/>
      <c r="D56" s="123"/>
      <c r="E56" s="8"/>
      <c r="F56" s="8"/>
      <c r="G56" s="7" t="s">
        <v>146</v>
      </c>
    </row>
    <row r="57" spans="3:7" ht="40" customHeight="1">
      <c r="C57" s="8"/>
      <c r="D57" s="123"/>
      <c r="E57" s="8"/>
      <c r="F57" s="8"/>
      <c r="G57" s="7" t="s">
        <v>146</v>
      </c>
    </row>
    <row r="58" spans="3:7" ht="40" customHeight="1">
      <c r="C58" s="8"/>
      <c r="D58" s="123"/>
      <c r="E58" s="8"/>
      <c r="F58" s="8"/>
      <c r="G58" s="7" t="s">
        <v>146</v>
      </c>
    </row>
    <row r="59" spans="3:7" ht="40" customHeight="1">
      <c r="C59" s="8"/>
      <c r="D59" s="123"/>
      <c r="E59" s="8"/>
      <c r="F59" s="8"/>
      <c r="G59" s="7" t="s">
        <v>146</v>
      </c>
    </row>
    <row r="60" spans="3:7" ht="40" customHeight="1">
      <c r="C60" s="8"/>
      <c r="D60" s="123"/>
      <c r="E60" s="8"/>
      <c r="F60" s="8"/>
      <c r="G60" s="7" t="s">
        <v>146</v>
      </c>
    </row>
    <row r="61" spans="3:7" ht="40" customHeight="1">
      <c r="C61" s="8"/>
      <c r="D61" s="123"/>
      <c r="E61" s="8"/>
      <c r="F61" s="8"/>
      <c r="G61" s="7" t="s">
        <v>146</v>
      </c>
    </row>
    <row r="62" spans="3:7" ht="40" customHeight="1">
      <c r="C62" s="8"/>
      <c r="D62" s="123"/>
      <c r="E62" s="8"/>
      <c r="F62" s="8"/>
      <c r="G62" s="7" t="s">
        <v>146</v>
      </c>
    </row>
  </sheetData>
  <mergeCells count="2">
    <mergeCell ref="C1:F1"/>
    <mergeCell ref="A10:A15"/>
  </mergeCells>
  <phoneticPr fontId="18" type="noConversion"/>
  <pageMargins left="0.7" right="0.7" top="0.75" bottom="0.75" header="0.3" footer="0.3"/>
  <pageSetup orientation="portrait"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pageSetUpPr fitToPage="1"/>
  </sheetPr>
  <dimension ref="A1:AJ110"/>
  <sheetViews>
    <sheetView zoomScale="70" zoomScaleNormal="70" workbookViewId="0">
      <pane xSplit="3" ySplit="2" topLeftCell="F3" activePane="bottomRight" state="frozen"/>
      <selection pane="topRight" activeCell="D1" sqref="D1"/>
      <selection pane="bottomLeft" activeCell="A3" sqref="A3"/>
      <selection pane="bottomRight" activeCell="A3" sqref="A3"/>
    </sheetView>
  </sheetViews>
  <sheetFormatPr defaultColWidth="9.1796875" defaultRowHeight="20.25" customHeight="1"/>
  <cols>
    <col min="1" max="1" width="11.1796875" style="10" customWidth="1"/>
    <col min="2" max="2" width="32.453125" style="1" customWidth="1"/>
    <col min="3" max="3" width="10.26953125" style="1" customWidth="1"/>
    <col min="4" max="6" width="6.453125" customWidth="1"/>
    <col min="7" max="8" width="6.453125" style="1" hidden="1" customWidth="1"/>
    <col min="9" max="9" width="6.453125" style="1" customWidth="1"/>
    <col min="10" max="13" width="10" style="1" customWidth="1"/>
    <col min="14" max="15" width="15" style="1" customWidth="1"/>
    <col min="16" max="19" width="6.81640625" style="1" customWidth="1"/>
    <col min="20" max="20" width="26.1796875" style="1" customWidth="1"/>
    <col min="21" max="21" width="8.453125" style="1" customWidth="1"/>
    <col min="22" max="22" width="8.453125" customWidth="1"/>
    <col min="23" max="25" width="8.453125" style="34" customWidth="1"/>
    <col min="26" max="26" width="8.453125" style="33" customWidth="1"/>
    <col min="27" max="27" width="8.453125" customWidth="1"/>
    <col min="28" max="28" width="80.453125" style="10" customWidth="1"/>
    <col min="29" max="29" width="9.1796875" style="10"/>
    <col min="30" max="30" width="13" style="10" bestFit="1" customWidth="1"/>
    <col min="31" max="31" width="50.453125" style="64" customWidth="1"/>
    <col min="32" max="32" width="19" style="9" bestFit="1" customWidth="1"/>
    <col min="33" max="33" width="9.1796875" style="10"/>
    <col min="34" max="36" width="9.1796875" style="26"/>
    <col min="37" max="16384" width="9.1796875" style="10"/>
  </cols>
  <sheetData>
    <row r="1" spans="1:33" s="2" customFormat="1" ht="40" customHeight="1" thickBot="1">
      <c r="A1" s="223" t="s">
        <v>14</v>
      </c>
      <c r="B1" s="223"/>
      <c r="C1" s="223"/>
      <c r="D1" s="224" t="s">
        <v>15</v>
      </c>
      <c r="E1" s="224"/>
      <c r="F1" s="224"/>
      <c r="G1" s="224"/>
      <c r="H1" s="224"/>
      <c r="I1" s="224"/>
      <c r="J1" s="224"/>
      <c r="K1" s="224" t="s">
        <v>16</v>
      </c>
      <c r="L1" s="224"/>
      <c r="M1" s="224"/>
      <c r="N1" s="224" t="s">
        <v>17</v>
      </c>
      <c r="O1" s="224"/>
      <c r="P1" s="224"/>
      <c r="Q1" s="224"/>
      <c r="R1" s="224"/>
      <c r="S1" s="224"/>
      <c r="T1" s="224" t="s">
        <v>18</v>
      </c>
      <c r="U1" s="224"/>
      <c r="V1" s="224"/>
      <c r="W1" s="224" t="s">
        <v>19</v>
      </c>
      <c r="X1" s="224"/>
      <c r="Y1" s="224"/>
      <c r="Z1" s="224"/>
      <c r="AA1" s="224"/>
      <c r="AB1" s="5" t="s">
        <v>20</v>
      </c>
      <c r="AC1" s="27">
        <f>IF(COUNTIF($V:$V,"=Yes")&gt;NumberofTeamsAdvancing,1,0)</f>
        <v>0</v>
      </c>
      <c r="AE1" s="80"/>
      <c r="AF1" s="25"/>
      <c r="AG1" s="25"/>
    </row>
    <row r="2" spans="1:33" s="14" customFormat="1" ht="118.5" customHeight="1" thickBot="1">
      <c r="A2" s="109" t="s">
        <v>9</v>
      </c>
      <c r="B2" s="11" t="s">
        <v>10</v>
      </c>
      <c r="C2" s="11" t="s">
        <v>147</v>
      </c>
      <c r="D2" s="99" t="s">
        <v>21</v>
      </c>
      <c r="E2" s="99" t="s">
        <v>22</v>
      </c>
      <c r="F2" s="99" t="s">
        <v>23</v>
      </c>
      <c r="G2" s="99" t="s">
        <v>24</v>
      </c>
      <c r="H2" s="99" t="s">
        <v>25</v>
      </c>
      <c r="I2" s="100" t="s">
        <v>26</v>
      </c>
      <c r="J2" s="102" t="s">
        <v>27</v>
      </c>
      <c r="K2" s="103" t="s">
        <v>28</v>
      </c>
      <c r="L2" s="104" t="s">
        <v>29</v>
      </c>
      <c r="M2" s="105" t="s">
        <v>30</v>
      </c>
      <c r="N2" s="101" t="s">
        <v>31</v>
      </c>
      <c r="O2" s="12" t="s">
        <v>32</v>
      </c>
      <c r="P2" s="13" t="s">
        <v>54</v>
      </c>
      <c r="Q2" s="13" t="s">
        <v>33</v>
      </c>
      <c r="R2" s="13" t="s">
        <v>34</v>
      </c>
      <c r="S2" s="13" t="s">
        <v>35</v>
      </c>
      <c r="T2" s="32" t="s">
        <v>36</v>
      </c>
      <c r="U2" s="32" t="s">
        <v>37</v>
      </c>
      <c r="V2" s="32" t="s">
        <v>38</v>
      </c>
      <c r="W2" s="57" t="s">
        <v>39</v>
      </c>
      <c r="X2" s="58" t="s">
        <v>40</v>
      </c>
      <c r="Y2" s="59" t="s">
        <v>41</v>
      </c>
      <c r="Z2" s="60" t="s">
        <v>42</v>
      </c>
      <c r="AA2" s="61" t="s">
        <v>43</v>
      </c>
      <c r="AB2" s="62" t="s">
        <v>20</v>
      </c>
      <c r="AE2" s="81" t="s">
        <v>44</v>
      </c>
      <c r="AF2" s="27" t="s">
        <v>45</v>
      </c>
      <c r="AG2" s="31" t="s">
        <v>46</v>
      </c>
    </row>
    <row r="3" spans="1:33" s="40" customFormat="1" ht="20.25" customHeight="1">
      <c r="A3"/>
      <c r="B3" s="36" t="str">
        <f>IF(ISNA(INDEX(OfficialTeamList[Team Name],MATCH(TournamentData[[#This Row],[Team Number]], OfficialTeamList[Team Number],0))),"",INDEX(OfficialTeamList[Team Name],MATCH(TournamentData[[#This Row],[Team Number]], OfficialTeamList[Team Number],0)))</f>
        <v/>
      </c>
      <c r="C3" s="117" t="str">
        <f>IF(ISNA(INDEX(OfficialTeamList[Pod or Lane Number],MATCH(TournamentData[[#This Row],[Team Number]], OfficialTeamList[Team Number],0))),"",INDEX(OfficialTeamList[Pod or Lane Number],MATCH(TournamentData[[#This Row],[Team Number]], OfficialTeamList[Team Number],0)))</f>
        <v/>
      </c>
      <c r="D3" s="37" t="str">
        <f>IF(TournamentData[[#This Row],[Team Number]]="","",IF(ISNA(INDEX('Robot Game Scores'!C:C,MATCH(TournamentData[[#This Row],[Team Number]], 'Robot Game Scores'!$B:$B,0))),0,INDEX('Robot Game Scores'!C:C,MATCH(TournamentData[[#This Row],[Team Number]], 'Robot Game Scores'!$B:$B,0))))</f>
        <v/>
      </c>
      <c r="E3" s="37" t="str">
        <f>IF(TournamentData[[#This Row],[Team Number]]="","",IF(ISNA(INDEX('Robot Game Scores'!D:D,MATCH(TournamentData[[#This Row],[Team Number]], 'Robot Game Scores'!$B:$B,0))),0,INDEX('Robot Game Scores'!D:D,MATCH(TournamentData[[#This Row],[Team Number]], 'Robot Game Scores'!$B:$B,0))))</f>
        <v/>
      </c>
      <c r="F3" s="37" t="str">
        <f>IF(TournamentData[[#This Row],[Team Number]]="","",IF(ISNA(INDEX('Robot Game Scores'!E:E,MATCH(TournamentData[[#This Row],[Team Number]], 'Robot Game Scores'!$B:$B,0))),0,INDEX('Robot Game Scores'!E:E,MATCH(TournamentData[[#This Row],[Team Number]], 'Robot Game Scores'!$B:$B,0))))</f>
        <v/>
      </c>
      <c r="G3" s="37" t="str">
        <f>IF(TournamentData[[#This Row],[Team Number]]="","",IF(ISNA(INDEX('Robot Game Scores'!F:F,MATCH(TournamentData[[#This Row],[Team Number]], 'Robot Game Scores'!$B:$B,0))),0,INDEX('Robot Game Scores'!F:F,MATCH(TournamentData[[#This Row],[Team Number]], 'Robot Game Scores'!$B:$B,0))))</f>
        <v/>
      </c>
      <c r="H3" s="37" t="str">
        <f>IF(TournamentData[[#This Row],[Team Number]]="","",IF(ISNA(INDEX('Robot Game Scores'!G:G,MATCH(TournamentData[[#This Row],[Team Number]], 'Robot Game Scores'!$B:$B,0))),0,INDEX('Robot Game Scores'!G:G,MATCH(TournamentData[[#This Row],[Team Number]], 'Robot Game Scores'!$B:$B,0))))</f>
        <v/>
      </c>
      <c r="I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 s="37" t="str">
        <f>IF(TournamentData[[#This Row],[Team Number]]="","",_xlfn.RANK.EQ(TournamentData[[#This Row],[Max Robot Game Score]],TournamentData[Max Robot Game Score]))</f>
        <v/>
      </c>
      <c r="K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 s="38" t="str">
        <f>IF(TournamentData[[#This Row],[Team Number]]="","",IF(N3,RANK(N3,N$3:N$110,1)-COUNTIF(N$3:N$110,0),NumberOfTeams+1))</f>
        <v/>
      </c>
      <c r="P3" s="38" t="str">
        <f>IF(TournamentData[[#This Row],[Champion''s Rank]]&lt;&gt;"",TournamentData[[#This Row],[Champion''s Rank]],"")</f>
        <v/>
      </c>
      <c r="Q3" s="118">
        <f>IF(ISNA(INDEX(CoreValuesResults[Breakthrough Selection],MATCH(TournamentData[[#This Row],[Team Number]],CoreValuesResults[Team Number],0))),0, UPPER(INDEX(CoreValuesResults[Breakthrough Selection],MATCH(TournamentData[[#This Row],[Team Number]],CoreValuesResults[Team Number],0))))</f>
        <v>0</v>
      </c>
      <c r="R3" s="39">
        <f>IF(ISNA(INDEX(CoreValuesResults[Rising All-Star Selection],MATCH(TournamentData[[#This Row],[Team Number]],CoreValuesResults[Team Number],0))),0, UPPER(INDEX(CoreValuesResults[Rising All-Star Selection],MATCH(TournamentData[[#This Row],[Team Number]],CoreValuesResults[Team Number],0))))</f>
        <v>0</v>
      </c>
      <c r="S3" s="39">
        <f>IF(ISNA(INDEX(CoreValuesResults[Motivate Selection],MATCH(TournamentData[[#This Row],[Team Number]],CoreValuesResults[Team Number],0))),0, UPPER(INDEX(CoreValuesResults[Motivate Selection],MATCH(TournamentData[[#This Row],[Team Number]],CoreValuesResults[Team Number],0))))</f>
        <v>0</v>
      </c>
      <c r="V3" s="41"/>
      <c r="W3" s="37">
        <f>IF(ISNA(INDEX(CoreValuesResults[Core Values Score],MATCH(TournamentData[[#This Row],[Team Number]],CoreValuesResults[Team Number],0))),0,INDEX(CoreValuesResults[Core Values Score],MATCH(TournamentData[[#This Row],[Team Number]],CoreValuesResults[Team Number],0)))</f>
        <v>0</v>
      </c>
      <c r="X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 s="37">
        <f>IF(ISNA(INDEX(RobotDesignResults[Robot Design Score],MATCH(TournamentData[[#This Row],[Team Number]],RobotDesignResults[Team Number],0))),0,INDEX(RobotDesignResults[Robot Design Score],MATCH(TournamentData[[#This Row],[Team Number]],RobotDesignResults[Team Number],0)))</f>
        <v>0</v>
      </c>
      <c r="Z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 s="107">
        <f t="shared" ref="AA3:AA34" si="0">IF(Z3,_xlfn.RANK.EQ(Z3,Z$3:Z$110,0),NumberOfTeams)</f>
        <v>0</v>
      </c>
      <c r="AE3" s="63" t="s">
        <v>47</v>
      </c>
      <c r="AF3" s="42" t="s">
        <v>48</v>
      </c>
      <c r="AG3" s="41" t="s">
        <v>49</v>
      </c>
    </row>
    <row r="4" spans="1:33" s="40" customFormat="1" ht="20.25" customHeight="1">
      <c r="A4"/>
      <c r="B4" s="36" t="str">
        <f>IF(ISNA(INDEX(OfficialTeamList[Team Name],MATCH(TournamentData[[#This Row],[Team Number]], OfficialTeamList[Team Number],0))),"",INDEX(OfficialTeamList[Team Name],MATCH(TournamentData[[#This Row],[Team Number]], OfficialTeamList[Team Number],0)))</f>
        <v/>
      </c>
      <c r="C4" s="117" t="str">
        <f>IF(ISNA(INDEX(OfficialTeamList[Pod or Lane Number],MATCH(TournamentData[[#This Row],[Team Number]], OfficialTeamList[Team Number],0))),"",INDEX(OfficialTeamList[Pod or Lane Number],MATCH(TournamentData[[#This Row],[Team Number]], OfficialTeamList[Team Number],0)))</f>
        <v/>
      </c>
      <c r="D4" s="37" t="str">
        <f>IF(TournamentData[[#This Row],[Team Number]]="","",IF(ISNA(INDEX('Robot Game Scores'!C:C,MATCH(TournamentData[[#This Row],[Team Number]], 'Robot Game Scores'!$B:$B,0))),0,INDEX('Robot Game Scores'!C:C,MATCH(TournamentData[[#This Row],[Team Number]], 'Robot Game Scores'!$B:$B,0))))</f>
        <v/>
      </c>
      <c r="E4" s="37" t="str">
        <f>IF(TournamentData[[#This Row],[Team Number]]="","",IF(ISNA(INDEX('Robot Game Scores'!D:D,MATCH(TournamentData[[#This Row],[Team Number]], 'Robot Game Scores'!$B:$B,0))),0,INDEX('Robot Game Scores'!D:D,MATCH(TournamentData[[#This Row],[Team Number]], 'Robot Game Scores'!$B:$B,0))))</f>
        <v/>
      </c>
      <c r="F4" s="37" t="str">
        <f>IF(TournamentData[[#This Row],[Team Number]]="","",IF(ISNA(INDEX('Robot Game Scores'!E:E,MATCH(TournamentData[[#This Row],[Team Number]], 'Robot Game Scores'!$B:$B,0))),0,INDEX('Robot Game Scores'!E:E,MATCH(TournamentData[[#This Row],[Team Number]], 'Robot Game Scores'!$B:$B,0))))</f>
        <v/>
      </c>
      <c r="G4" s="37" t="str">
        <f>IF(TournamentData[[#This Row],[Team Number]]="","",IF(ISNA(INDEX('Robot Game Scores'!F:F,MATCH(TournamentData[[#This Row],[Team Number]], 'Robot Game Scores'!$B:$B,0))),0,INDEX('Robot Game Scores'!F:F,MATCH(TournamentData[[#This Row],[Team Number]], 'Robot Game Scores'!$B:$B,0))))</f>
        <v/>
      </c>
      <c r="H4" s="37" t="str">
        <f>IF(TournamentData[[#This Row],[Team Number]]="","",IF(ISNA(INDEX('Robot Game Scores'!G:G,MATCH(TournamentData[[#This Row],[Team Number]], 'Robot Game Scores'!$B:$B,0))),0,INDEX('Robot Game Scores'!G:G,MATCH(TournamentData[[#This Row],[Team Number]], 'Robot Game Scores'!$B:$B,0))))</f>
        <v/>
      </c>
      <c r="I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 s="37" t="str">
        <f>IF(TournamentData[[#This Row],[Team Number]]="","",_xlfn.RANK.EQ(TournamentData[[#This Row],[Max Robot Game Score]],TournamentData[Max Robot Game Score]))</f>
        <v/>
      </c>
      <c r="K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 s="38" t="str">
        <f>IF(TournamentData[[#This Row],[Team Number]]="","",IF(N4,RANK(N4,N$3:N$110,1)-COUNTIF(N$3:N$110,0),NumberOfTeams+1))</f>
        <v/>
      </c>
      <c r="P4" s="38" t="str">
        <f>IF(TournamentData[[#This Row],[Champion''s Rank]]&lt;&gt;"",TournamentData[[#This Row],[Champion''s Rank]],"")</f>
        <v/>
      </c>
      <c r="Q4" s="43">
        <f>IF(ISNA(INDEX(CoreValuesResults[Breakthrough Selection],MATCH(TournamentData[[#This Row],[Team Number]],CoreValuesResults[Team Number],0))),0, UPPER(INDEX(CoreValuesResults[Breakthrough Selection],MATCH(TournamentData[[#This Row],[Team Number]],CoreValuesResults[Team Number],0))))</f>
        <v>0</v>
      </c>
      <c r="R4" s="43">
        <f>IF(ISNA(INDEX(CoreValuesResults[Rising All-Star Selection],MATCH(TournamentData[[#This Row],[Team Number]],CoreValuesResults[Team Number],0))),0, UPPER(INDEX(CoreValuesResults[Rising All-Star Selection],MATCH(TournamentData[[#This Row],[Team Number]],CoreValuesResults[Team Number],0))))</f>
        <v>0</v>
      </c>
      <c r="S4" s="43">
        <f>IF(ISNA(INDEX(CoreValuesResults[Motivate Selection],MATCH(TournamentData[[#This Row],[Team Number]],CoreValuesResults[Team Number],0))),0, UPPER(INDEX(CoreValuesResults[Motivate Selection],MATCH(TournamentData[[#This Row],[Team Number]],CoreValuesResults[Team Number],0))))</f>
        <v>0</v>
      </c>
      <c r="V4" s="41"/>
      <c r="W4" s="37">
        <f>IF(ISNA(INDEX(CoreValuesResults[Core Values Score],MATCH(TournamentData[[#This Row],[Team Number]],CoreValuesResults[Team Number],0))),0,INDEX(CoreValuesResults[Core Values Score],MATCH(TournamentData[[#This Row],[Team Number]],CoreValuesResults[Team Number],0)))</f>
        <v>0</v>
      </c>
      <c r="X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 s="37">
        <f>IF(ISNA(INDEX(RobotDesignResults[Robot Design Score],MATCH(TournamentData[[#This Row],[Team Number]],RobotDesignResults[Team Number],0))),0,INDEX(RobotDesignResults[Robot Design Score],MATCH(TournamentData[[#This Row],[Team Number]],RobotDesignResults[Team Number],0)))</f>
        <v>0</v>
      </c>
      <c r="Z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 s="107">
        <f t="shared" si="0"/>
        <v>0</v>
      </c>
      <c r="AE4" s="63" t="s">
        <v>50</v>
      </c>
      <c r="AF4" s="42"/>
      <c r="AG4" s="41" t="s">
        <v>51</v>
      </c>
    </row>
    <row r="5" spans="1:33" s="40" customFormat="1" ht="20.25" customHeight="1">
      <c r="A5"/>
      <c r="B5" s="36" t="str">
        <f>IF(ISNA(INDEX(OfficialTeamList[Team Name],MATCH(TournamentData[[#This Row],[Team Number]], OfficialTeamList[Team Number],0))),"",INDEX(OfficialTeamList[Team Name],MATCH(TournamentData[[#This Row],[Team Number]], OfficialTeamList[Team Number],0)))</f>
        <v/>
      </c>
      <c r="C5" s="117" t="str">
        <f>IF(ISNA(INDEX(OfficialTeamList[Pod or Lane Number],MATCH(TournamentData[[#This Row],[Team Number]], OfficialTeamList[Team Number],0))),"",INDEX(OfficialTeamList[Pod or Lane Number],MATCH(TournamentData[[#This Row],[Team Number]], OfficialTeamList[Team Number],0)))</f>
        <v/>
      </c>
      <c r="D5" s="37" t="str">
        <f>IF(TournamentData[[#This Row],[Team Number]]="","",IF(ISNA(INDEX('Robot Game Scores'!C:C,MATCH(TournamentData[[#This Row],[Team Number]], 'Robot Game Scores'!$B:$B,0))),0,INDEX('Robot Game Scores'!C:C,MATCH(TournamentData[[#This Row],[Team Number]], 'Robot Game Scores'!$B:$B,0))))</f>
        <v/>
      </c>
      <c r="E5" s="37" t="str">
        <f>IF(TournamentData[[#This Row],[Team Number]]="","",IF(ISNA(INDEX('Robot Game Scores'!D:D,MATCH(TournamentData[[#This Row],[Team Number]], 'Robot Game Scores'!$B:$B,0))),0,INDEX('Robot Game Scores'!D:D,MATCH(TournamentData[[#This Row],[Team Number]], 'Robot Game Scores'!$B:$B,0))))</f>
        <v/>
      </c>
      <c r="F5" s="37" t="str">
        <f>IF(TournamentData[[#This Row],[Team Number]]="","",IF(ISNA(INDEX('Robot Game Scores'!E:E,MATCH(TournamentData[[#This Row],[Team Number]], 'Robot Game Scores'!$B:$B,0))),0,INDEX('Robot Game Scores'!E:E,MATCH(TournamentData[[#This Row],[Team Number]], 'Robot Game Scores'!$B:$B,0))))</f>
        <v/>
      </c>
      <c r="G5" s="37" t="str">
        <f>IF(TournamentData[[#This Row],[Team Number]]="","",IF(ISNA(INDEX('Robot Game Scores'!F:F,MATCH(TournamentData[[#This Row],[Team Number]], 'Robot Game Scores'!$B:$B,0))),0,INDEX('Robot Game Scores'!F:F,MATCH(TournamentData[[#This Row],[Team Number]], 'Robot Game Scores'!$B:$B,0))))</f>
        <v/>
      </c>
      <c r="H5" s="37" t="str">
        <f>IF(TournamentData[[#This Row],[Team Number]]="","",IF(ISNA(INDEX('Robot Game Scores'!G:G,MATCH(TournamentData[[#This Row],[Team Number]], 'Robot Game Scores'!$B:$B,0))),0,INDEX('Robot Game Scores'!G:G,MATCH(TournamentData[[#This Row],[Team Number]], 'Robot Game Scores'!$B:$B,0))))</f>
        <v/>
      </c>
      <c r="I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 s="37" t="str">
        <f>IF(TournamentData[[#This Row],[Team Number]]="","",_xlfn.RANK.EQ(TournamentData[[#This Row],[Max Robot Game Score]],TournamentData[Max Robot Game Score]))</f>
        <v/>
      </c>
      <c r="K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 s="38" t="str">
        <f>IF(TournamentData[[#This Row],[Team Number]]="","",IF(N5,RANK(N5,N$3:N$110,1)-COUNTIF(N$3:N$110,0),NumberOfTeams+1))</f>
        <v/>
      </c>
      <c r="P5" s="38" t="str">
        <f>IF(TournamentData[[#This Row],[Champion''s Rank]]&lt;&gt;"",TournamentData[[#This Row],[Champion''s Rank]],"")</f>
        <v/>
      </c>
      <c r="Q5" s="39">
        <f>IF(ISNA(INDEX(CoreValuesResults[Breakthrough Selection],MATCH(TournamentData[[#This Row],[Team Number]],CoreValuesResults[Team Number],0))),0, UPPER(INDEX(CoreValuesResults[Breakthrough Selection],MATCH(TournamentData[[#This Row],[Team Number]],CoreValuesResults[Team Number],0))))</f>
        <v>0</v>
      </c>
      <c r="R5" s="39">
        <f>IF(ISNA(INDEX(CoreValuesResults[Rising All-Star Selection],MATCH(TournamentData[[#This Row],[Team Number]],CoreValuesResults[Team Number],0))),0, UPPER(INDEX(CoreValuesResults[Rising All-Star Selection],MATCH(TournamentData[[#This Row],[Team Number]],CoreValuesResults[Team Number],0))))</f>
        <v>0</v>
      </c>
      <c r="S5" s="39">
        <f>IF(ISNA(INDEX(CoreValuesResults[Motivate Selection],MATCH(TournamentData[[#This Row],[Team Number]],CoreValuesResults[Team Number],0))),0, UPPER(INDEX(CoreValuesResults[Motivate Selection],MATCH(TournamentData[[#This Row],[Team Number]],CoreValuesResults[Team Number],0))))</f>
        <v>0</v>
      </c>
      <c r="V5" s="41"/>
      <c r="W5" s="37">
        <f>IF(ISNA(INDEX(CoreValuesResults[Core Values Score],MATCH(TournamentData[[#This Row],[Team Number]],CoreValuesResults[Team Number],0))),0,INDEX(CoreValuesResults[Core Values Score],MATCH(TournamentData[[#This Row],[Team Number]],CoreValuesResults[Team Number],0)))</f>
        <v>0</v>
      </c>
      <c r="X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 s="37">
        <f>IF(ISNA(INDEX(RobotDesignResults[Robot Design Score],MATCH(TournamentData[[#This Row],[Team Number]],RobotDesignResults[Team Number],0))),0,INDEX(RobotDesignResults[Robot Design Score],MATCH(TournamentData[[#This Row],[Team Number]],RobotDesignResults[Team Number],0)))</f>
        <v>0</v>
      </c>
      <c r="Z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 s="107">
        <f t="shared" si="0"/>
        <v>0</v>
      </c>
      <c r="AE5" s="63" t="s">
        <v>52</v>
      </c>
      <c r="AF5" s="42"/>
      <c r="AG5" s="41" t="s">
        <v>53</v>
      </c>
    </row>
    <row r="6" spans="1:33" s="40" customFormat="1" ht="20.25" customHeight="1">
      <c r="A6"/>
      <c r="B6" s="36" t="str">
        <f>IF(ISNA(INDEX(OfficialTeamList[Team Name],MATCH(TournamentData[[#This Row],[Team Number]], OfficialTeamList[Team Number],0))),"",INDEX(OfficialTeamList[Team Name],MATCH(TournamentData[[#This Row],[Team Number]], OfficialTeamList[Team Number],0)))</f>
        <v/>
      </c>
      <c r="C6" s="117" t="str">
        <f>IF(ISNA(INDEX(OfficialTeamList[Pod or Lane Number],MATCH(TournamentData[[#This Row],[Team Number]], OfficialTeamList[Team Number],0))),"",INDEX(OfficialTeamList[Pod or Lane Number],MATCH(TournamentData[[#This Row],[Team Number]], OfficialTeamList[Team Number],0)))</f>
        <v/>
      </c>
      <c r="D6" s="37" t="str">
        <f>IF(TournamentData[[#This Row],[Team Number]]="","",IF(ISNA(INDEX('Robot Game Scores'!C:C,MATCH(TournamentData[[#This Row],[Team Number]], 'Robot Game Scores'!$B:$B,0))),0,INDEX('Robot Game Scores'!C:C,MATCH(TournamentData[[#This Row],[Team Number]], 'Robot Game Scores'!$B:$B,0))))</f>
        <v/>
      </c>
      <c r="E6" s="37" t="str">
        <f>IF(TournamentData[[#This Row],[Team Number]]="","",IF(ISNA(INDEX('Robot Game Scores'!D:D,MATCH(TournamentData[[#This Row],[Team Number]], 'Robot Game Scores'!$B:$B,0))),0,INDEX('Robot Game Scores'!D:D,MATCH(TournamentData[[#This Row],[Team Number]], 'Robot Game Scores'!$B:$B,0))))</f>
        <v/>
      </c>
      <c r="F6" s="37" t="str">
        <f>IF(TournamentData[[#This Row],[Team Number]]="","",IF(ISNA(INDEX('Robot Game Scores'!E:E,MATCH(TournamentData[[#This Row],[Team Number]], 'Robot Game Scores'!$B:$B,0))),0,INDEX('Robot Game Scores'!E:E,MATCH(TournamentData[[#This Row],[Team Number]], 'Robot Game Scores'!$B:$B,0))))</f>
        <v/>
      </c>
      <c r="G6" s="37" t="str">
        <f>IF(TournamentData[[#This Row],[Team Number]]="","",IF(ISNA(INDEX('Robot Game Scores'!F:F,MATCH(TournamentData[[#This Row],[Team Number]], 'Robot Game Scores'!$B:$B,0))),0,INDEX('Robot Game Scores'!F:F,MATCH(TournamentData[[#This Row],[Team Number]], 'Robot Game Scores'!$B:$B,0))))</f>
        <v/>
      </c>
      <c r="H6" s="37" t="str">
        <f>IF(TournamentData[[#This Row],[Team Number]]="","",IF(ISNA(INDEX('Robot Game Scores'!G:G,MATCH(TournamentData[[#This Row],[Team Number]], 'Robot Game Scores'!$B:$B,0))),0,INDEX('Robot Game Scores'!G:G,MATCH(TournamentData[[#This Row],[Team Number]], 'Robot Game Scores'!$B:$B,0))))</f>
        <v/>
      </c>
      <c r="I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 s="37" t="str">
        <f>IF(TournamentData[[#This Row],[Team Number]]="","",_xlfn.RANK.EQ(TournamentData[[#This Row],[Max Robot Game Score]],TournamentData[Max Robot Game Score]))</f>
        <v/>
      </c>
      <c r="K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 s="38" t="str">
        <f>IF(TournamentData[[#This Row],[Team Number]]="","",IF(N6,RANK(N6,N$3:N$110,1)-COUNTIF(N$3:N$110,0),NumberOfTeams+1))</f>
        <v/>
      </c>
      <c r="P6" s="38" t="str">
        <f>IF(TournamentData[[#This Row],[Champion''s Rank]]&lt;&gt;"",TournamentData[[#This Row],[Champion''s Rank]],"")</f>
        <v/>
      </c>
      <c r="Q6" s="39">
        <f>IF(ISNA(INDEX(CoreValuesResults[Breakthrough Selection],MATCH(TournamentData[[#This Row],[Team Number]],CoreValuesResults[Team Number],0))),0, UPPER(INDEX(CoreValuesResults[Breakthrough Selection],MATCH(TournamentData[[#This Row],[Team Number]],CoreValuesResults[Team Number],0))))</f>
        <v>0</v>
      </c>
      <c r="R6" s="39">
        <f>IF(ISNA(INDEX(CoreValuesResults[Rising All-Star Selection],MATCH(TournamentData[[#This Row],[Team Number]],CoreValuesResults[Team Number],0))),0, UPPER(INDEX(CoreValuesResults[Rising All-Star Selection],MATCH(TournamentData[[#This Row],[Team Number]],CoreValuesResults[Team Number],0))))</f>
        <v>0</v>
      </c>
      <c r="S6" s="39">
        <f>IF(ISNA(INDEX(CoreValuesResults[Motivate Selection],MATCH(TournamentData[[#This Row],[Team Number]],CoreValuesResults[Team Number],0))),0, UPPER(INDEX(CoreValuesResults[Motivate Selection],MATCH(TournamentData[[#This Row],[Team Number]],CoreValuesResults[Team Number],0))))</f>
        <v>0</v>
      </c>
      <c r="V6" s="41"/>
      <c r="W6" s="37">
        <f>IF(ISNA(INDEX(CoreValuesResults[Core Values Score],MATCH(TournamentData[[#This Row],[Team Number]],CoreValuesResults[Team Number],0))),0,INDEX(CoreValuesResults[Core Values Score],MATCH(TournamentData[[#This Row],[Team Number]],CoreValuesResults[Team Number],0)))</f>
        <v>0</v>
      </c>
      <c r="X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 s="37">
        <f>IF(ISNA(INDEX(RobotDesignResults[Robot Design Score],MATCH(TournamentData[[#This Row],[Team Number]],RobotDesignResults[Team Number],0))),0,INDEX(RobotDesignResults[Robot Design Score],MATCH(TournamentData[[#This Row],[Team Number]],RobotDesignResults[Team Number],0)))</f>
        <v>0</v>
      </c>
      <c r="Z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 s="107">
        <f t="shared" si="0"/>
        <v>0</v>
      </c>
      <c r="AE6" s="63" t="s">
        <v>54</v>
      </c>
      <c r="AF6" s="63"/>
      <c r="AG6" s="41"/>
    </row>
    <row r="7" spans="1:33" s="40" customFormat="1" ht="20.25" customHeight="1">
      <c r="A7"/>
      <c r="B7" s="36" t="str">
        <f>IF(ISNA(INDEX(OfficialTeamList[Team Name],MATCH(TournamentData[[#This Row],[Team Number]], OfficialTeamList[Team Number],0))),"",INDEX(OfficialTeamList[Team Name],MATCH(TournamentData[[#This Row],[Team Number]], OfficialTeamList[Team Number],0)))</f>
        <v/>
      </c>
      <c r="C7" s="117" t="str">
        <f>IF(ISNA(INDEX(OfficialTeamList[Pod or Lane Number],MATCH(TournamentData[[#This Row],[Team Number]], OfficialTeamList[Team Number],0))),"",INDEX(OfficialTeamList[Pod or Lane Number],MATCH(TournamentData[[#This Row],[Team Number]], OfficialTeamList[Team Number],0)))</f>
        <v/>
      </c>
      <c r="D7" s="37" t="str">
        <f>IF(TournamentData[[#This Row],[Team Number]]="","",IF(ISNA(INDEX('Robot Game Scores'!C:C,MATCH(TournamentData[[#This Row],[Team Number]], 'Robot Game Scores'!$B:$B,0))),0,INDEX('Robot Game Scores'!C:C,MATCH(TournamentData[[#This Row],[Team Number]], 'Robot Game Scores'!$B:$B,0))))</f>
        <v/>
      </c>
      <c r="E7" s="37" t="str">
        <f>IF(TournamentData[[#This Row],[Team Number]]="","",IF(ISNA(INDEX('Robot Game Scores'!D:D,MATCH(TournamentData[[#This Row],[Team Number]], 'Robot Game Scores'!$B:$B,0))),0,INDEX('Robot Game Scores'!D:D,MATCH(TournamentData[[#This Row],[Team Number]], 'Robot Game Scores'!$B:$B,0))))</f>
        <v/>
      </c>
      <c r="F7" s="37" t="str">
        <f>IF(TournamentData[[#This Row],[Team Number]]="","",IF(ISNA(INDEX('Robot Game Scores'!E:E,MATCH(TournamentData[[#This Row],[Team Number]], 'Robot Game Scores'!$B:$B,0))),0,INDEX('Robot Game Scores'!E:E,MATCH(TournamentData[[#This Row],[Team Number]], 'Robot Game Scores'!$B:$B,0))))</f>
        <v/>
      </c>
      <c r="G7" s="37" t="str">
        <f>IF(TournamentData[[#This Row],[Team Number]]="","",IF(ISNA(INDEX('Robot Game Scores'!F:F,MATCH(TournamentData[[#This Row],[Team Number]], 'Robot Game Scores'!$B:$B,0))),0,INDEX('Robot Game Scores'!F:F,MATCH(TournamentData[[#This Row],[Team Number]], 'Robot Game Scores'!$B:$B,0))))</f>
        <v/>
      </c>
      <c r="H7" s="37" t="str">
        <f>IF(TournamentData[[#This Row],[Team Number]]="","",IF(ISNA(INDEX('Robot Game Scores'!G:G,MATCH(TournamentData[[#This Row],[Team Number]], 'Robot Game Scores'!$B:$B,0))),0,INDEX('Robot Game Scores'!G:G,MATCH(TournamentData[[#This Row],[Team Number]], 'Robot Game Scores'!$B:$B,0))))</f>
        <v/>
      </c>
      <c r="I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 s="37" t="str">
        <f>IF(TournamentData[[#This Row],[Team Number]]="","",_xlfn.RANK.EQ(TournamentData[[#This Row],[Max Robot Game Score]],TournamentData[Max Robot Game Score]))</f>
        <v/>
      </c>
      <c r="K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 s="38" t="str">
        <f>IF(TournamentData[[#This Row],[Team Number]]="","",IF(N7,RANK(N7,N$3:N$110,1)-COUNTIF(N$3:N$110,0),NumberOfTeams+1))</f>
        <v/>
      </c>
      <c r="P7" s="38" t="str">
        <f>IF(TournamentData[[#This Row],[Champion''s Rank]]&lt;&gt;"",TournamentData[[#This Row],[Champion''s Rank]],"")</f>
        <v/>
      </c>
      <c r="Q7" s="39">
        <f>IF(ISNA(INDEX(CoreValuesResults[Breakthrough Selection],MATCH(TournamentData[[#This Row],[Team Number]],CoreValuesResults[Team Number],0))),0, UPPER(INDEX(CoreValuesResults[Breakthrough Selection],MATCH(TournamentData[[#This Row],[Team Number]],CoreValuesResults[Team Number],0))))</f>
        <v>0</v>
      </c>
      <c r="R7" s="39">
        <f>IF(ISNA(INDEX(CoreValuesResults[Rising All-Star Selection],MATCH(TournamentData[[#This Row],[Team Number]],CoreValuesResults[Team Number],0))),0, UPPER(INDEX(CoreValuesResults[Rising All-Star Selection],MATCH(TournamentData[[#This Row],[Team Number]],CoreValuesResults[Team Number],0))))</f>
        <v>0</v>
      </c>
      <c r="S7" s="39">
        <f>IF(ISNA(INDEX(CoreValuesResults[Motivate Selection],MATCH(TournamentData[[#This Row],[Team Number]],CoreValuesResults[Team Number],0))),0, UPPER(INDEX(CoreValuesResults[Motivate Selection],MATCH(TournamentData[[#This Row],[Team Number]],CoreValuesResults[Team Number],0))))</f>
        <v>0</v>
      </c>
      <c r="V7" s="41"/>
      <c r="W7" s="37">
        <f>IF(ISNA(INDEX(CoreValuesResults[Core Values Score],MATCH(TournamentData[[#This Row],[Team Number]],CoreValuesResults[Team Number],0))),0,INDEX(CoreValuesResults[Core Values Score],MATCH(TournamentData[[#This Row],[Team Number]],CoreValuesResults[Team Number],0)))</f>
        <v>0</v>
      </c>
      <c r="X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 s="37">
        <f>IF(ISNA(INDEX(RobotDesignResults[Robot Design Score],MATCH(TournamentData[[#This Row],[Team Number]],RobotDesignResults[Team Number],0))),0,INDEX(RobotDesignResults[Robot Design Score],MATCH(TournamentData[[#This Row],[Team Number]],RobotDesignResults[Team Number],0)))</f>
        <v>0</v>
      </c>
      <c r="Z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 s="107">
        <f t="shared" si="0"/>
        <v>0</v>
      </c>
      <c r="AE7" s="63" t="s">
        <v>33</v>
      </c>
      <c r="AF7" s="42"/>
      <c r="AG7" s="41"/>
    </row>
    <row r="8" spans="1:33" s="40" customFormat="1" ht="20.25" customHeight="1">
      <c r="A8"/>
      <c r="B8" s="36" t="str">
        <f>IF(ISNA(INDEX(OfficialTeamList[Team Name],MATCH(TournamentData[[#This Row],[Team Number]], OfficialTeamList[Team Number],0))),"",INDEX(OfficialTeamList[Team Name],MATCH(TournamentData[[#This Row],[Team Number]], OfficialTeamList[Team Number],0)))</f>
        <v/>
      </c>
      <c r="C8" s="117" t="str">
        <f>IF(ISNA(INDEX(OfficialTeamList[Pod or Lane Number],MATCH(TournamentData[[#This Row],[Team Number]], OfficialTeamList[Team Number],0))),"",INDEX(OfficialTeamList[Pod or Lane Number],MATCH(TournamentData[[#This Row],[Team Number]], OfficialTeamList[Team Number],0)))</f>
        <v/>
      </c>
      <c r="D8" s="37" t="str">
        <f>IF(TournamentData[[#This Row],[Team Number]]="","",IF(ISNA(INDEX('Robot Game Scores'!C:C,MATCH(TournamentData[[#This Row],[Team Number]], 'Robot Game Scores'!$B:$B,0))),0,INDEX('Robot Game Scores'!C:C,MATCH(TournamentData[[#This Row],[Team Number]], 'Robot Game Scores'!$B:$B,0))))</f>
        <v/>
      </c>
      <c r="E8" s="37" t="str">
        <f>IF(TournamentData[[#This Row],[Team Number]]="","",IF(ISNA(INDEX('Robot Game Scores'!D:D,MATCH(TournamentData[[#This Row],[Team Number]], 'Robot Game Scores'!$B:$B,0))),0,INDEX('Robot Game Scores'!D:D,MATCH(TournamentData[[#This Row],[Team Number]], 'Robot Game Scores'!$B:$B,0))))</f>
        <v/>
      </c>
      <c r="F8" s="37" t="str">
        <f>IF(TournamentData[[#This Row],[Team Number]]="","",IF(ISNA(INDEX('Robot Game Scores'!E:E,MATCH(TournamentData[[#This Row],[Team Number]], 'Robot Game Scores'!$B:$B,0))),0,INDEX('Robot Game Scores'!E:E,MATCH(TournamentData[[#This Row],[Team Number]], 'Robot Game Scores'!$B:$B,0))))</f>
        <v/>
      </c>
      <c r="G8" s="37" t="str">
        <f>IF(TournamentData[[#This Row],[Team Number]]="","",IF(ISNA(INDEX('Robot Game Scores'!F:F,MATCH(TournamentData[[#This Row],[Team Number]], 'Robot Game Scores'!$B:$B,0))),0,INDEX('Robot Game Scores'!F:F,MATCH(TournamentData[[#This Row],[Team Number]], 'Robot Game Scores'!$B:$B,0))))</f>
        <v/>
      </c>
      <c r="H8" s="37" t="str">
        <f>IF(TournamentData[[#This Row],[Team Number]]="","",IF(ISNA(INDEX('Robot Game Scores'!G:G,MATCH(TournamentData[[#This Row],[Team Number]], 'Robot Game Scores'!$B:$B,0))),0,INDEX('Robot Game Scores'!G:G,MATCH(TournamentData[[#This Row],[Team Number]], 'Robot Game Scores'!$B:$B,0))))</f>
        <v/>
      </c>
      <c r="I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 s="37" t="str">
        <f>IF(TournamentData[[#This Row],[Team Number]]="","",_xlfn.RANK.EQ(TournamentData[[#This Row],[Max Robot Game Score]],TournamentData[Max Robot Game Score]))</f>
        <v/>
      </c>
      <c r="K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 s="38" t="str">
        <f>IF(TournamentData[[#This Row],[Team Number]]="","",IF(N8,RANK(N8,N$3:N$110,1)-COUNTIF(N$3:N$110,0),NumberOfTeams+1))</f>
        <v/>
      </c>
      <c r="P8" s="38" t="str">
        <f>IF(TournamentData[[#This Row],[Champion''s Rank]]&lt;&gt;"",TournamentData[[#This Row],[Champion''s Rank]],"")</f>
        <v/>
      </c>
      <c r="Q8" s="39">
        <f>IF(ISNA(INDEX(CoreValuesResults[Breakthrough Selection],MATCH(TournamentData[[#This Row],[Team Number]],CoreValuesResults[Team Number],0))),0, UPPER(INDEX(CoreValuesResults[Breakthrough Selection],MATCH(TournamentData[[#This Row],[Team Number]],CoreValuesResults[Team Number],0))))</f>
        <v>0</v>
      </c>
      <c r="R8" s="39">
        <f>IF(ISNA(INDEX(CoreValuesResults[Rising All-Star Selection],MATCH(TournamentData[[#This Row],[Team Number]],CoreValuesResults[Team Number],0))),0, UPPER(INDEX(CoreValuesResults[Rising All-Star Selection],MATCH(TournamentData[[#This Row],[Team Number]],CoreValuesResults[Team Number],0))))</f>
        <v>0</v>
      </c>
      <c r="S8" s="39">
        <f>IF(ISNA(INDEX(CoreValuesResults[Motivate Selection],MATCH(TournamentData[[#This Row],[Team Number]],CoreValuesResults[Team Number],0))),0, UPPER(INDEX(CoreValuesResults[Motivate Selection],MATCH(TournamentData[[#This Row],[Team Number]],CoreValuesResults[Team Number],0))))</f>
        <v>0</v>
      </c>
      <c r="V8" s="41"/>
      <c r="W8" s="37">
        <f>IF(ISNA(INDEX(CoreValuesResults[Core Values Score],MATCH(TournamentData[[#This Row],[Team Number]],CoreValuesResults[Team Number],0))),0,INDEX(CoreValuesResults[Core Values Score],MATCH(TournamentData[[#This Row],[Team Number]],CoreValuesResults[Team Number],0)))</f>
        <v>0</v>
      </c>
      <c r="X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 s="37">
        <f>IF(ISNA(INDEX(RobotDesignResults[Robot Design Score],MATCH(TournamentData[[#This Row],[Team Number]],RobotDesignResults[Team Number],0))),0,INDEX(RobotDesignResults[Robot Design Score],MATCH(TournamentData[[#This Row],[Team Number]],RobotDesignResults[Team Number],0)))</f>
        <v>0</v>
      </c>
      <c r="Z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 s="107">
        <f t="shared" si="0"/>
        <v>0</v>
      </c>
      <c r="AE8" s="63" t="s">
        <v>34</v>
      </c>
      <c r="AF8" s="42"/>
      <c r="AG8" s="41"/>
    </row>
    <row r="9" spans="1:33" s="40" customFormat="1" ht="20.25" customHeight="1">
      <c r="A9"/>
      <c r="B9" s="36" t="str">
        <f>IF(ISNA(INDEX(OfficialTeamList[Team Name],MATCH(TournamentData[[#This Row],[Team Number]], OfficialTeamList[Team Number],0))),"",INDEX(OfficialTeamList[Team Name],MATCH(TournamentData[[#This Row],[Team Number]], OfficialTeamList[Team Number],0)))</f>
        <v/>
      </c>
      <c r="C9" s="117" t="str">
        <f>IF(ISNA(INDEX(OfficialTeamList[Pod or Lane Number],MATCH(TournamentData[[#This Row],[Team Number]], OfficialTeamList[Team Number],0))),"",INDEX(OfficialTeamList[Pod or Lane Number],MATCH(TournamentData[[#This Row],[Team Number]], OfficialTeamList[Team Number],0)))</f>
        <v/>
      </c>
      <c r="D9" s="37" t="str">
        <f>IF(TournamentData[[#This Row],[Team Number]]="","",IF(ISNA(INDEX('Robot Game Scores'!C:C,MATCH(TournamentData[[#This Row],[Team Number]], 'Robot Game Scores'!$B:$B,0))),0,INDEX('Robot Game Scores'!C:C,MATCH(TournamentData[[#This Row],[Team Number]], 'Robot Game Scores'!$B:$B,0))))</f>
        <v/>
      </c>
      <c r="E9" s="37" t="str">
        <f>IF(TournamentData[[#This Row],[Team Number]]="","",IF(ISNA(INDEX('Robot Game Scores'!D:D,MATCH(TournamentData[[#This Row],[Team Number]], 'Robot Game Scores'!$B:$B,0))),0,INDEX('Robot Game Scores'!D:D,MATCH(TournamentData[[#This Row],[Team Number]], 'Robot Game Scores'!$B:$B,0))))</f>
        <v/>
      </c>
      <c r="F9" s="37" t="str">
        <f>IF(TournamentData[[#This Row],[Team Number]]="","",IF(ISNA(INDEX('Robot Game Scores'!E:E,MATCH(TournamentData[[#This Row],[Team Number]], 'Robot Game Scores'!$B:$B,0))),0,INDEX('Robot Game Scores'!E:E,MATCH(TournamentData[[#This Row],[Team Number]], 'Robot Game Scores'!$B:$B,0))))</f>
        <v/>
      </c>
      <c r="G9" s="37" t="str">
        <f>IF(TournamentData[[#This Row],[Team Number]]="","",IF(ISNA(INDEX('Robot Game Scores'!F:F,MATCH(TournamentData[[#This Row],[Team Number]], 'Robot Game Scores'!$B:$B,0))),0,INDEX('Robot Game Scores'!F:F,MATCH(TournamentData[[#This Row],[Team Number]], 'Robot Game Scores'!$B:$B,0))))</f>
        <v/>
      </c>
      <c r="H9" s="37" t="str">
        <f>IF(TournamentData[[#This Row],[Team Number]]="","",IF(ISNA(INDEX('Robot Game Scores'!G:G,MATCH(TournamentData[[#This Row],[Team Number]], 'Robot Game Scores'!$B:$B,0))),0,INDEX('Robot Game Scores'!G:G,MATCH(TournamentData[[#This Row],[Team Number]], 'Robot Game Scores'!$B:$B,0))))</f>
        <v/>
      </c>
      <c r="I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 s="37" t="str">
        <f>IF(TournamentData[[#This Row],[Team Number]]="","",_xlfn.RANK.EQ(TournamentData[[#This Row],[Max Robot Game Score]],TournamentData[Max Robot Game Score]))</f>
        <v/>
      </c>
      <c r="K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 s="38" t="str">
        <f>IF(TournamentData[[#This Row],[Team Number]]="","",IF(N9,RANK(N9,N$3:N$110,1)-COUNTIF(N$3:N$110,0),NumberOfTeams+1))</f>
        <v/>
      </c>
      <c r="P9" s="38" t="str">
        <f>IF(TournamentData[[#This Row],[Champion''s Rank]]&lt;&gt;"",TournamentData[[#This Row],[Champion''s Rank]],"")</f>
        <v/>
      </c>
      <c r="Q9" s="39">
        <f>IF(ISNA(INDEX(CoreValuesResults[Breakthrough Selection],MATCH(TournamentData[[#This Row],[Team Number]],CoreValuesResults[Team Number],0))),0, UPPER(INDEX(CoreValuesResults[Breakthrough Selection],MATCH(TournamentData[[#This Row],[Team Number]],CoreValuesResults[Team Number],0))))</f>
        <v>0</v>
      </c>
      <c r="R9" s="39">
        <f>IF(ISNA(INDEX(CoreValuesResults[Rising All-Star Selection],MATCH(TournamentData[[#This Row],[Team Number]],CoreValuesResults[Team Number],0))),0, UPPER(INDEX(CoreValuesResults[Rising All-Star Selection],MATCH(TournamentData[[#This Row],[Team Number]],CoreValuesResults[Team Number],0))))</f>
        <v>0</v>
      </c>
      <c r="S9" s="39">
        <f>IF(ISNA(INDEX(CoreValuesResults[Motivate Selection],MATCH(TournamentData[[#This Row],[Team Number]],CoreValuesResults[Team Number],0))),0, UPPER(INDEX(CoreValuesResults[Motivate Selection],MATCH(TournamentData[[#This Row],[Team Number]],CoreValuesResults[Team Number],0))))</f>
        <v>0</v>
      </c>
      <c r="V9" s="41"/>
      <c r="W9" s="37">
        <f>IF(ISNA(INDEX(CoreValuesResults[Core Values Score],MATCH(TournamentData[[#This Row],[Team Number]],CoreValuesResults[Team Number],0))),0,INDEX(CoreValuesResults[Core Values Score],MATCH(TournamentData[[#This Row],[Team Number]],CoreValuesResults[Team Number],0)))</f>
        <v>0</v>
      </c>
      <c r="X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 s="37">
        <f>IF(ISNA(INDEX(RobotDesignResults[Robot Design Score],MATCH(TournamentData[[#This Row],[Team Number]],RobotDesignResults[Team Number],0))),0,INDEX(RobotDesignResults[Robot Design Score],MATCH(TournamentData[[#This Row],[Team Number]],RobotDesignResults[Team Number],0)))</f>
        <v>0</v>
      </c>
      <c r="Z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 s="107">
        <f t="shared" si="0"/>
        <v>0</v>
      </c>
      <c r="AE9" s="63" t="s">
        <v>35</v>
      </c>
      <c r="AF9" s="42"/>
      <c r="AG9" s="41"/>
    </row>
    <row r="10" spans="1:33" s="40" customFormat="1" ht="20.25" customHeight="1">
      <c r="A10"/>
      <c r="B10" s="36" t="str">
        <f>IF(ISNA(INDEX(OfficialTeamList[Team Name],MATCH(TournamentData[[#This Row],[Team Number]], OfficialTeamList[Team Number],0))),"",INDEX(OfficialTeamList[Team Name],MATCH(TournamentData[[#This Row],[Team Number]], OfficialTeamList[Team Number],0)))</f>
        <v/>
      </c>
      <c r="C10" s="117" t="str">
        <f>IF(ISNA(INDEX(OfficialTeamList[Pod or Lane Number],MATCH(TournamentData[[#This Row],[Team Number]], OfficialTeamList[Team Number],0))),"",INDEX(OfficialTeamList[Pod or Lane Number],MATCH(TournamentData[[#This Row],[Team Number]], OfficialTeamList[Team Number],0)))</f>
        <v/>
      </c>
      <c r="D10" s="37" t="str">
        <f>IF(TournamentData[[#This Row],[Team Number]]="","",IF(ISNA(INDEX('Robot Game Scores'!C:C,MATCH(TournamentData[[#This Row],[Team Number]], 'Robot Game Scores'!$B:$B,0))),0,INDEX('Robot Game Scores'!C:C,MATCH(TournamentData[[#This Row],[Team Number]], 'Robot Game Scores'!$B:$B,0))))</f>
        <v/>
      </c>
      <c r="E10" s="37" t="str">
        <f>IF(TournamentData[[#This Row],[Team Number]]="","",IF(ISNA(INDEX('Robot Game Scores'!D:D,MATCH(TournamentData[[#This Row],[Team Number]], 'Robot Game Scores'!$B:$B,0))),0,INDEX('Robot Game Scores'!D:D,MATCH(TournamentData[[#This Row],[Team Number]], 'Robot Game Scores'!$B:$B,0))))</f>
        <v/>
      </c>
      <c r="F10" s="37" t="str">
        <f>IF(TournamentData[[#This Row],[Team Number]]="","",IF(ISNA(INDEX('Robot Game Scores'!E:E,MATCH(TournamentData[[#This Row],[Team Number]], 'Robot Game Scores'!$B:$B,0))),0,INDEX('Robot Game Scores'!E:E,MATCH(TournamentData[[#This Row],[Team Number]], 'Robot Game Scores'!$B:$B,0))))</f>
        <v/>
      </c>
      <c r="G10" s="37" t="str">
        <f>IF(TournamentData[[#This Row],[Team Number]]="","",IF(ISNA(INDEX('Robot Game Scores'!F:F,MATCH(TournamentData[[#This Row],[Team Number]], 'Robot Game Scores'!$B:$B,0))),0,INDEX('Robot Game Scores'!F:F,MATCH(TournamentData[[#This Row],[Team Number]], 'Robot Game Scores'!$B:$B,0))))</f>
        <v/>
      </c>
      <c r="H10" s="37" t="str">
        <f>IF(TournamentData[[#This Row],[Team Number]]="","",IF(ISNA(INDEX('Robot Game Scores'!G:G,MATCH(TournamentData[[#This Row],[Team Number]], 'Robot Game Scores'!$B:$B,0))),0,INDEX('Robot Game Scores'!G:G,MATCH(TournamentData[[#This Row],[Team Number]], 'Robot Game Scores'!$B:$B,0))))</f>
        <v/>
      </c>
      <c r="I1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 s="37" t="str">
        <f>IF(TournamentData[[#This Row],[Team Number]]="","",_xlfn.RANK.EQ(TournamentData[[#This Row],[Max Robot Game Score]],TournamentData[Max Robot Game Score]))</f>
        <v/>
      </c>
      <c r="K1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 s="38" t="str">
        <f>IF(TournamentData[[#This Row],[Team Number]]="","",IF(N10,RANK(N10,N$3:N$110,1)-COUNTIF(N$3:N$110,0),NumberOfTeams+1))</f>
        <v/>
      </c>
      <c r="P10" s="38" t="str">
        <f>IF(TournamentData[[#This Row],[Champion''s Rank]]&lt;&gt;"",TournamentData[[#This Row],[Champion''s Rank]],"")</f>
        <v/>
      </c>
      <c r="Q10" s="39">
        <f>IF(ISNA(INDEX(CoreValuesResults[Breakthrough Selection],MATCH(TournamentData[[#This Row],[Team Number]],CoreValuesResults[Team Number],0))),0, UPPER(INDEX(CoreValuesResults[Breakthrough Selection],MATCH(TournamentData[[#This Row],[Team Number]],CoreValuesResults[Team Number],0))))</f>
        <v>0</v>
      </c>
      <c r="R10" s="39">
        <f>IF(ISNA(INDEX(CoreValuesResults[Rising All-Star Selection],MATCH(TournamentData[[#This Row],[Team Number]],CoreValuesResults[Team Number],0))),0, UPPER(INDEX(CoreValuesResults[Rising All-Star Selection],MATCH(TournamentData[[#This Row],[Team Number]],CoreValuesResults[Team Number],0))))</f>
        <v>0</v>
      </c>
      <c r="S10" s="39">
        <f>IF(ISNA(INDEX(CoreValuesResults[Motivate Selection],MATCH(TournamentData[[#This Row],[Team Number]],CoreValuesResults[Team Number],0))),0, UPPER(INDEX(CoreValuesResults[Motivate Selection],MATCH(TournamentData[[#This Row],[Team Number]],CoreValuesResults[Team Number],0))))</f>
        <v>0</v>
      </c>
      <c r="V10" s="41"/>
      <c r="W10" s="37">
        <f>IF(ISNA(INDEX(CoreValuesResults[Core Values Score],MATCH(TournamentData[[#This Row],[Team Number]],CoreValuesResults[Team Number],0))),0,INDEX(CoreValuesResults[Core Values Score],MATCH(TournamentData[[#This Row],[Team Number]],CoreValuesResults[Team Number],0)))</f>
        <v>0</v>
      </c>
      <c r="X1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 s="37">
        <f>IF(ISNA(INDEX(RobotDesignResults[Robot Design Score],MATCH(TournamentData[[#This Row],[Team Number]],RobotDesignResults[Team Number],0))),0,INDEX(RobotDesignResults[Robot Design Score],MATCH(TournamentData[[#This Row],[Team Number]],RobotDesignResults[Team Number],0)))</f>
        <v>0</v>
      </c>
      <c r="Z1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 s="107">
        <f t="shared" si="0"/>
        <v>0</v>
      </c>
      <c r="AE10" s="64"/>
      <c r="AF10" s="42"/>
      <c r="AG10" s="41"/>
    </row>
    <row r="11" spans="1:33" s="40" customFormat="1" ht="20.25" customHeight="1">
      <c r="A11"/>
      <c r="B11" s="36" t="str">
        <f>IF(ISNA(INDEX(OfficialTeamList[Team Name],MATCH(TournamentData[[#This Row],[Team Number]], OfficialTeamList[Team Number],0))),"",INDEX(OfficialTeamList[Team Name],MATCH(TournamentData[[#This Row],[Team Number]], OfficialTeamList[Team Number],0)))</f>
        <v/>
      </c>
      <c r="C11" s="117" t="str">
        <f>IF(ISNA(INDEX(OfficialTeamList[Pod or Lane Number],MATCH(TournamentData[[#This Row],[Team Number]], OfficialTeamList[Team Number],0))),"",INDEX(OfficialTeamList[Pod or Lane Number],MATCH(TournamentData[[#This Row],[Team Number]], OfficialTeamList[Team Number],0)))</f>
        <v/>
      </c>
      <c r="D11" s="37" t="str">
        <f>IF(TournamentData[[#This Row],[Team Number]]="","",IF(ISNA(INDEX('Robot Game Scores'!C:C,MATCH(TournamentData[[#This Row],[Team Number]], 'Robot Game Scores'!$B:$B,0))),0,INDEX('Robot Game Scores'!C:C,MATCH(TournamentData[[#This Row],[Team Number]], 'Robot Game Scores'!$B:$B,0))))</f>
        <v/>
      </c>
      <c r="E11" s="37" t="str">
        <f>IF(TournamentData[[#This Row],[Team Number]]="","",IF(ISNA(INDEX('Robot Game Scores'!D:D,MATCH(TournamentData[[#This Row],[Team Number]], 'Robot Game Scores'!$B:$B,0))),0,INDEX('Robot Game Scores'!D:D,MATCH(TournamentData[[#This Row],[Team Number]], 'Robot Game Scores'!$B:$B,0))))</f>
        <v/>
      </c>
      <c r="F11" s="37" t="str">
        <f>IF(TournamentData[[#This Row],[Team Number]]="","",IF(ISNA(INDEX('Robot Game Scores'!E:E,MATCH(TournamentData[[#This Row],[Team Number]], 'Robot Game Scores'!$B:$B,0))),0,INDEX('Robot Game Scores'!E:E,MATCH(TournamentData[[#This Row],[Team Number]], 'Robot Game Scores'!$B:$B,0))))</f>
        <v/>
      </c>
      <c r="G11" s="37" t="str">
        <f>IF(TournamentData[[#This Row],[Team Number]]="","",IF(ISNA(INDEX('Robot Game Scores'!F:F,MATCH(TournamentData[[#This Row],[Team Number]], 'Robot Game Scores'!$B:$B,0))),0,INDEX('Robot Game Scores'!F:F,MATCH(TournamentData[[#This Row],[Team Number]], 'Robot Game Scores'!$B:$B,0))))</f>
        <v/>
      </c>
      <c r="H11" s="37" t="str">
        <f>IF(TournamentData[[#This Row],[Team Number]]="","",IF(ISNA(INDEX('Robot Game Scores'!G:G,MATCH(TournamentData[[#This Row],[Team Number]], 'Robot Game Scores'!$B:$B,0))),0,INDEX('Robot Game Scores'!G:G,MATCH(TournamentData[[#This Row],[Team Number]], 'Robot Game Scores'!$B:$B,0))))</f>
        <v/>
      </c>
      <c r="I11"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1" s="37" t="str">
        <f>IF(TournamentData[[#This Row],[Team Number]]="","",_xlfn.RANK.EQ(TournamentData[[#This Row],[Max Robot Game Score]],TournamentData[Max Robot Game Score]))</f>
        <v/>
      </c>
      <c r="K11"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1"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1"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1"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1" s="38" t="str">
        <f>IF(TournamentData[[#This Row],[Team Number]]="","",IF(N11,RANK(N11,N$3:N$110,1)-COUNTIF(N$3:N$110,0),NumberOfTeams+1))</f>
        <v/>
      </c>
      <c r="P11" s="38" t="str">
        <f>IF(TournamentData[[#This Row],[Champion''s Rank]]&lt;&gt;"",TournamentData[[#This Row],[Champion''s Rank]],"")</f>
        <v/>
      </c>
      <c r="Q11" s="39">
        <f>IF(ISNA(INDEX(CoreValuesResults[Breakthrough Selection],MATCH(TournamentData[[#This Row],[Team Number]],CoreValuesResults[Team Number],0))),0, UPPER(INDEX(CoreValuesResults[Breakthrough Selection],MATCH(TournamentData[[#This Row],[Team Number]],CoreValuesResults[Team Number],0))))</f>
        <v>0</v>
      </c>
      <c r="R11" s="39">
        <f>IF(ISNA(INDEX(CoreValuesResults[Rising All-Star Selection],MATCH(TournamentData[[#This Row],[Team Number]],CoreValuesResults[Team Number],0))),0, UPPER(INDEX(CoreValuesResults[Rising All-Star Selection],MATCH(TournamentData[[#This Row],[Team Number]],CoreValuesResults[Team Number],0))))</f>
        <v>0</v>
      </c>
      <c r="S11" s="39">
        <f>IF(ISNA(INDEX(CoreValuesResults[Motivate Selection],MATCH(TournamentData[[#This Row],[Team Number]],CoreValuesResults[Team Number],0))),0, UPPER(INDEX(CoreValuesResults[Motivate Selection],MATCH(TournamentData[[#This Row],[Team Number]],CoreValuesResults[Team Number],0))))</f>
        <v>0</v>
      </c>
      <c r="V11" s="41"/>
      <c r="W11" s="37">
        <f>IF(ISNA(INDEX(CoreValuesResults[Core Values Score],MATCH(TournamentData[[#This Row],[Team Number]],CoreValuesResults[Team Number],0))),0,INDEX(CoreValuesResults[Core Values Score],MATCH(TournamentData[[#This Row],[Team Number]],CoreValuesResults[Team Number],0)))</f>
        <v>0</v>
      </c>
      <c r="X11"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1" s="37">
        <f>IF(ISNA(INDEX(RobotDesignResults[Robot Design Score],MATCH(TournamentData[[#This Row],[Team Number]],RobotDesignResults[Team Number],0))),0,INDEX(RobotDesignResults[Robot Design Score],MATCH(TournamentData[[#This Row],[Team Number]],RobotDesignResults[Team Number],0)))</f>
        <v>0</v>
      </c>
      <c r="Z11"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1" s="107">
        <f t="shared" si="0"/>
        <v>0</v>
      </c>
      <c r="AE11" s="64"/>
      <c r="AF11" s="42"/>
      <c r="AG11" s="41"/>
    </row>
    <row r="12" spans="1:33" s="40" customFormat="1" ht="20.25" customHeight="1">
      <c r="A12"/>
      <c r="B12" s="36" t="str">
        <f>IF(ISNA(INDEX(OfficialTeamList[Team Name],MATCH(TournamentData[[#This Row],[Team Number]], OfficialTeamList[Team Number],0))),"",INDEX(OfficialTeamList[Team Name],MATCH(TournamentData[[#This Row],[Team Number]], OfficialTeamList[Team Number],0)))</f>
        <v/>
      </c>
      <c r="C12" s="117" t="str">
        <f>IF(ISNA(INDEX(OfficialTeamList[Pod or Lane Number],MATCH(TournamentData[[#This Row],[Team Number]], OfficialTeamList[Team Number],0))),"",INDEX(OfficialTeamList[Pod or Lane Number],MATCH(TournamentData[[#This Row],[Team Number]], OfficialTeamList[Team Number],0)))</f>
        <v/>
      </c>
      <c r="D12" s="37" t="str">
        <f>IF(TournamentData[[#This Row],[Team Number]]="","",IF(ISNA(INDEX('Robot Game Scores'!C:C,MATCH(TournamentData[[#This Row],[Team Number]], 'Robot Game Scores'!$B:$B,0))),0,INDEX('Robot Game Scores'!C:C,MATCH(TournamentData[[#This Row],[Team Number]], 'Robot Game Scores'!$B:$B,0))))</f>
        <v/>
      </c>
      <c r="E12" s="37" t="str">
        <f>IF(TournamentData[[#This Row],[Team Number]]="","",IF(ISNA(INDEX('Robot Game Scores'!D:D,MATCH(TournamentData[[#This Row],[Team Number]], 'Robot Game Scores'!$B:$B,0))),0,INDEX('Robot Game Scores'!D:D,MATCH(TournamentData[[#This Row],[Team Number]], 'Robot Game Scores'!$B:$B,0))))</f>
        <v/>
      </c>
      <c r="F12" s="37" t="str">
        <f>IF(TournamentData[[#This Row],[Team Number]]="","",IF(ISNA(INDEX('Robot Game Scores'!E:E,MATCH(TournamentData[[#This Row],[Team Number]], 'Robot Game Scores'!$B:$B,0))),0,INDEX('Robot Game Scores'!E:E,MATCH(TournamentData[[#This Row],[Team Number]], 'Robot Game Scores'!$B:$B,0))))</f>
        <v/>
      </c>
      <c r="G12" s="37" t="str">
        <f>IF(TournamentData[[#This Row],[Team Number]]="","",IF(ISNA(INDEX('Robot Game Scores'!F:F,MATCH(TournamentData[[#This Row],[Team Number]], 'Robot Game Scores'!$B:$B,0))),0,INDEX('Robot Game Scores'!F:F,MATCH(TournamentData[[#This Row],[Team Number]], 'Robot Game Scores'!$B:$B,0))))</f>
        <v/>
      </c>
      <c r="H12" s="37" t="str">
        <f>IF(TournamentData[[#This Row],[Team Number]]="","",IF(ISNA(INDEX('Robot Game Scores'!G:G,MATCH(TournamentData[[#This Row],[Team Number]], 'Robot Game Scores'!$B:$B,0))),0,INDEX('Robot Game Scores'!G:G,MATCH(TournamentData[[#This Row],[Team Number]], 'Robot Game Scores'!$B:$B,0))))</f>
        <v/>
      </c>
      <c r="I12"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2" s="37" t="str">
        <f>IF(TournamentData[[#This Row],[Team Number]]="","",_xlfn.RANK.EQ(TournamentData[[#This Row],[Max Robot Game Score]],TournamentData[Max Robot Game Score]))</f>
        <v/>
      </c>
      <c r="K12"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2"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2"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2"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2" s="38" t="str">
        <f>IF(TournamentData[[#This Row],[Team Number]]="","",IF(N12,RANK(N12,N$3:N$110,1)-COUNTIF(N$3:N$110,0),NumberOfTeams+1))</f>
        <v/>
      </c>
      <c r="P12" s="38" t="str">
        <f>IF(TournamentData[[#This Row],[Champion''s Rank]]&lt;&gt;"",TournamentData[[#This Row],[Champion''s Rank]],"")</f>
        <v/>
      </c>
      <c r="Q12" s="39">
        <f>IF(ISNA(INDEX(CoreValuesResults[Breakthrough Selection],MATCH(TournamentData[[#This Row],[Team Number]],CoreValuesResults[Team Number],0))),0, UPPER(INDEX(CoreValuesResults[Breakthrough Selection],MATCH(TournamentData[[#This Row],[Team Number]],CoreValuesResults[Team Number],0))))</f>
        <v>0</v>
      </c>
      <c r="R12" s="39">
        <f>IF(ISNA(INDEX(CoreValuesResults[Rising All-Star Selection],MATCH(TournamentData[[#This Row],[Team Number]],CoreValuesResults[Team Number],0))),0, UPPER(INDEX(CoreValuesResults[Rising All-Star Selection],MATCH(TournamentData[[#This Row],[Team Number]],CoreValuesResults[Team Number],0))))</f>
        <v>0</v>
      </c>
      <c r="S12" s="39">
        <f>IF(ISNA(INDEX(CoreValuesResults[Motivate Selection],MATCH(TournamentData[[#This Row],[Team Number]],CoreValuesResults[Team Number],0))),0, UPPER(INDEX(CoreValuesResults[Motivate Selection],MATCH(TournamentData[[#This Row],[Team Number]],CoreValuesResults[Team Number],0))))</f>
        <v>0</v>
      </c>
      <c r="V12" s="41"/>
      <c r="W12" s="37">
        <f>IF(ISNA(INDEX(CoreValuesResults[Core Values Score],MATCH(TournamentData[[#This Row],[Team Number]],CoreValuesResults[Team Number],0))),0,INDEX(CoreValuesResults[Core Values Score],MATCH(TournamentData[[#This Row],[Team Number]],CoreValuesResults[Team Number],0)))</f>
        <v>0</v>
      </c>
      <c r="X12"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2" s="37">
        <f>IF(ISNA(INDEX(RobotDesignResults[Robot Design Score],MATCH(TournamentData[[#This Row],[Team Number]],RobotDesignResults[Team Number],0))),0,INDEX(RobotDesignResults[Robot Design Score],MATCH(TournamentData[[#This Row],[Team Number]],RobotDesignResults[Team Number],0)))</f>
        <v>0</v>
      </c>
      <c r="Z12"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2" s="107">
        <f t="shared" si="0"/>
        <v>0</v>
      </c>
      <c r="AE12" s="63"/>
      <c r="AF12" s="42"/>
      <c r="AG12" s="41"/>
    </row>
    <row r="13" spans="1:33" s="40" customFormat="1" ht="20.25" customHeight="1">
      <c r="A13"/>
      <c r="B13" s="36" t="str">
        <f>IF(ISNA(INDEX(OfficialTeamList[Team Name],MATCH(TournamentData[[#This Row],[Team Number]], OfficialTeamList[Team Number],0))),"",INDEX(OfficialTeamList[Team Name],MATCH(TournamentData[[#This Row],[Team Number]], OfficialTeamList[Team Number],0)))</f>
        <v/>
      </c>
      <c r="C13" s="117" t="str">
        <f>IF(ISNA(INDEX(OfficialTeamList[Pod or Lane Number],MATCH(TournamentData[[#This Row],[Team Number]], OfficialTeamList[Team Number],0))),"",INDEX(OfficialTeamList[Pod or Lane Number],MATCH(TournamentData[[#This Row],[Team Number]], OfficialTeamList[Team Number],0)))</f>
        <v/>
      </c>
      <c r="D13" s="37" t="str">
        <f>IF(TournamentData[[#This Row],[Team Number]]="","",IF(ISNA(INDEX('Robot Game Scores'!C:C,MATCH(TournamentData[[#This Row],[Team Number]], 'Robot Game Scores'!$B:$B,0))),0,INDEX('Robot Game Scores'!C:C,MATCH(TournamentData[[#This Row],[Team Number]], 'Robot Game Scores'!$B:$B,0))))</f>
        <v/>
      </c>
      <c r="E13" s="37" t="str">
        <f>IF(TournamentData[[#This Row],[Team Number]]="","",IF(ISNA(INDEX('Robot Game Scores'!D:D,MATCH(TournamentData[[#This Row],[Team Number]], 'Robot Game Scores'!$B:$B,0))),0,INDEX('Robot Game Scores'!D:D,MATCH(TournamentData[[#This Row],[Team Number]], 'Robot Game Scores'!$B:$B,0))))</f>
        <v/>
      </c>
      <c r="F13" s="37" t="str">
        <f>IF(TournamentData[[#This Row],[Team Number]]="","",IF(ISNA(INDEX('Robot Game Scores'!E:E,MATCH(TournamentData[[#This Row],[Team Number]], 'Robot Game Scores'!$B:$B,0))),0,INDEX('Robot Game Scores'!E:E,MATCH(TournamentData[[#This Row],[Team Number]], 'Robot Game Scores'!$B:$B,0))))</f>
        <v/>
      </c>
      <c r="G13" s="37" t="str">
        <f>IF(TournamentData[[#This Row],[Team Number]]="","",IF(ISNA(INDEX('Robot Game Scores'!F:F,MATCH(TournamentData[[#This Row],[Team Number]], 'Robot Game Scores'!$B:$B,0))),0,INDEX('Robot Game Scores'!F:F,MATCH(TournamentData[[#This Row],[Team Number]], 'Robot Game Scores'!$B:$B,0))))</f>
        <v/>
      </c>
      <c r="H13" s="37" t="str">
        <f>IF(TournamentData[[#This Row],[Team Number]]="","",IF(ISNA(INDEX('Robot Game Scores'!G:G,MATCH(TournamentData[[#This Row],[Team Number]], 'Robot Game Scores'!$B:$B,0))),0,INDEX('Robot Game Scores'!G:G,MATCH(TournamentData[[#This Row],[Team Number]], 'Robot Game Scores'!$B:$B,0))))</f>
        <v/>
      </c>
      <c r="I1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3" s="37" t="str">
        <f>IF(TournamentData[[#This Row],[Team Number]]="","",_xlfn.RANK.EQ(TournamentData[[#This Row],[Max Robot Game Score]],TournamentData[Max Robot Game Score]))</f>
        <v/>
      </c>
      <c r="K1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3" s="38" t="str">
        <f>IF(TournamentData[[#This Row],[Team Number]]="","",IF(N13,RANK(N13,N$3:N$110,1)-COUNTIF(N$3:N$110,0),NumberOfTeams+1))</f>
        <v/>
      </c>
      <c r="P13" s="38" t="str">
        <f>IF(TournamentData[[#This Row],[Champion''s Rank]]&lt;&gt;"",TournamentData[[#This Row],[Champion''s Rank]],"")</f>
        <v/>
      </c>
      <c r="Q13" s="39">
        <f>IF(ISNA(INDEX(CoreValuesResults[Breakthrough Selection],MATCH(TournamentData[[#This Row],[Team Number]],CoreValuesResults[Team Number],0))),0, UPPER(INDEX(CoreValuesResults[Breakthrough Selection],MATCH(TournamentData[[#This Row],[Team Number]],CoreValuesResults[Team Number],0))))</f>
        <v>0</v>
      </c>
      <c r="R13" s="39">
        <f>IF(ISNA(INDEX(CoreValuesResults[Rising All-Star Selection],MATCH(TournamentData[[#This Row],[Team Number]],CoreValuesResults[Team Number],0))),0, UPPER(INDEX(CoreValuesResults[Rising All-Star Selection],MATCH(TournamentData[[#This Row],[Team Number]],CoreValuesResults[Team Number],0))))</f>
        <v>0</v>
      </c>
      <c r="S13" s="39">
        <f>IF(ISNA(INDEX(CoreValuesResults[Motivate Selection],MATCH(TournamentData[[#This Row],[Team Number]],CoreValuesResults[Team Number],0))),0, UPPER(INDEX(CoreValuesResults[Motivate Selection],MATCH(TournamentData[[#This Row],[Team Number]],CoreValuesResults[Team Number],0))))</f>
        <v>0</v>
      </c>
      <c r="V13" s="41"/>
      <c r="W13" s="37">
        <f>IF(ISNA(INDEX(CoreValuesResults[Core Values Score],MATCH(TournamentData[[#This Row],[Team Number]],CoreValuesResults[Team Number],0))),0,INDEX(CoreValuesResults[Core Values Score],MATCH(TournamentData[[#This Row],[Team Number]],CoreValuesResults[Team Number],0)))</f>
        <v>0</v>
      </c>
      <c r="X1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3" s="37">
        <f>IF(ISNA(INDEX(RobotDesignResults[Robot Design Score],MATCH(TournamentData[[#This Row],[Team Number]],RobotDesignResults[Team Number],0))),0,INDEX(RobotDesignResults[Robot Design Score],MATCH(TournamentData[[#This Row],[Team Number]],RobotDesignResults[Team Number],0)))</f>
        <v>0</v>
      </c>
      <c r="Z1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3" s="107">
        <f t="shared" si="0"/>
        <v>0</v>
      </c>
      <c r="AE13" s="63"/>
      <c r="AF13" s="42"/>
      <c r="AG13" s="41"/>
    </row>
    <row r="14" spans="1:33" s="40" customFormat="1" ht="20.25" customHeight="1">
      <c r="A14"/>
      <c r="B14" s="36" t="str">
        <f>IF(ISNA(INDEX(OfficialTeamList[Team Name],MATCH(TournamentData[[#This Row],[Team Number]], OfficialTeamList[Team Number],0))),"",INDEX(OfficialTeamList[Team Name],MATCH(TournamentData[[#This Row],[Team Number]], OfficialTeamList[Team Number],0)))</f>
        <v/>
      </c>
      <c r="C14" s="117" t="str">
        <f>IF(ISNA(INDEX(OfficialTeamList[Pod or Lane Number],MATCH(TournamentData[[#This Row],[Team Number]], OfficialTeamList[Team Number],0))),"",INDEX(OfficialTeamList[Pod or Lane Number],MATCH(TournamentData[[#This Row],[Team Number]], OfficialTeamList[Team Number],0)))</f>
        <v/>
      </c>
      <c r="D14" s="37" t="str">
        <f>IF(TournamentData[[#This Row],[Team Number]]="","",IF(ISNA(INDEX('Robot Game Scores'!C:C,MATCH(TournamentData[[#This Row],[Team Number]], 'Robot Game Scores'!$B:$B,0))),0,INDEX('Robot Game Scores'!C:C,MATCH(TournamentData[[#This Row],[Team Number]], 'Robot Game Scores'!$B:$B,0))))</f>
        <v/>
      </c>
      <c r="E14" s="37" t="str">
        <f>IF(TournamentData[[#This Row],[Team Number]]="","",IF(ISNA(INDEX('Robot Game Scores'!D:D,MATCH(TournamentData[[#This Row],[Team Number]], 'Robot Game Scores'!$B:$B,0))),0,INDEX('Robot Game Scores'!D:D,MATCH(TournamentData[[#This Row],[Team Number]], 'Robot Game Scores'!$B:$B,0))))</f>
        <v/>
      </c>
      <c r="F14" s="37" t="str">
        <f>IF(TournamentData[[#This Row],[Team Number]]="","",IF(ISNA(INDEX('Robot Game Scores'!E:E,MATCH(TournamentData[[#This Row],[Team Number]], 'Robot Game Scores'!$B:$B,0))),0,INDEX('Robot Game Scores'!E:E,MATCH(TournamentData[[#This Row],[Team Number]], 'Robot Game Scores'!$B:$B,0))))</f>
        <v/>
      </c>
      <c r="G14" s="37" t="str">
        <f>IF(TournamentData[[#This Row],[Team Number]]="","",IF(ISNA(INDEX('Robot Game Scores'!F:F,MATCH(TournamentData[[#This Row],[Team Number]], 'Robot Game Scores'!$B:$B,0))),0,INDEX('Robot Game Scores'!F:F,MATCH(TournamentData[[#This Row],[Team Number]], 'Robot Game Scores'!$B:$B,0))))</f>
        <v/>
      </c>
      <c r="H14" s="37" t="str">
        <f>IF(TournamentData[[#This Row],[Team Number]]="","",IF(ISNA(INDEX('Robot Game Scores'!G:G,MATCH(TournamentData[[#This Row],[Team Number]], 'Robot Game Scores'!$B:$B,0))),0,INDEX('Robot Game Scores'!G:G,MATCH(TournamentData[[#This Row],[Team Number]], 'Robot Game Scores'!$B:$B,0))))</f>
        <v/>
      </c>
      <c r="I1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4" s="37" t="str">
        <f>IF(TournamentData[[#This Row],[Team Number]]="","",_xlfn.RANK.EQ(TournamentData[[#This Row],[Max Robot Game Score]],TournamentData[Max Robot Game Score]))</f>
        <v/>
      </c>
      <c r="K1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4" s="38" t="str">
        <f>IF(TournamentData[[#This Row],[Team Number]]="","",IF(N14,RANK(N14,N$3:N$110,1)-COUNTIF(N$3:N$110,0),NumberOfTeams+1))</f>
        <v/>
      </c>
      <c r="P14" s="38" t="str">
        <f>IF(TournamentData[[#This Row],[Champion''s Rank]]&lt;&gt;"",TournamentData[[#This Row],[Champion''s Rank]],"")</f>
        <v/>
      </c>
      <c r="Q14" s="39">
        <f>IF(ISNA(INDEX(CoreValuesResults[Breakthrough Selection],MATCH(TournamentData[[#This Row],[Team Number]],CoreValuesResults[Team Number],0))),0, UPPER(INDEX(CoreValuesResults[Breakthrough Selection],MATCH(TournamentData[[#This Row],[Team Number]],CoreValuesResults[Team Number],0))))</f>
        <v>0</v>
      </c>
      <c r="R14" s="39">
        <f>IF(ISNA(INDEX(CoreValuesResults[Rising All-Star Selection],MATCH(TournamentData[[#This Row],[Team Number]],CoreValuesResults[Team Number],0))),0, UPPER(INDEX(CoreValuesResults[Rising All-Star Selection],MATCH(TournamentData[[#This Row],[Team Number]],CoreValuesResults[Team Number],0))))</f>
        <v>0</v>
      </c>
      <c r="S14" s="39">
        <f>IF(ISNA(INDEX(CoreValuesResults[Motivate Selection],MATCH(TournamentData[[#This Row],[Team Number]],CoreValuesResults[Team Number],0))),0, UPPER(INDEX(CoreValuesResults[Motivate Selection],MATCH(TournamentData[[#This Row],[Team Number]],CoreValuesResults[Team Number],0))))</f>
        <v>0</v>
      </c>
      <c r="V14" s="41"/>
      <c r="W14" s="37">
        <f>IF(ISNA(INDEX(CoreValuesResults[Core Values Score],MATCH(TournamentData[[#This Row],[Team Number]],CoreValuesResults[Team Number],0))),0,INDEX(CoreValuesResults[Core Values Score],MATCH(TournamentData[[#This Row],[Team Number]],CoreValuesResults[Team Number],0)))</f>
        <v>0</v>
      </c>
      <c r="X1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4" s="37">
        <f>IF(ISNA(INDEX(RobotDesignResults[Robot Design Score],MATCH(TournamentData[[#This Row],[Team Number]],RobotDesignResults[Team Number],0))),0,INDEX(RobotDesignResults[Robot Design Score],MATCH(TournamentData[[#This Row],[Team Number]],RobotDesignResults[Team Number],0)))</f>
        <v>0</v>
      </c>
      <c r="Z1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4" s="107">
        <f t="shared" si="0"/>
        <v>0</v>
      </c>
      <c r="AE14" s="63"/>
      <c r="AF14" s="42"/>
      <c r="AG14" s="41"/>
    </row>
    <row r="15" spans="1:33" s="40" customFormat="1" ht="20.25" customHeight="1">
      <c r="A15"/>
      <c r="B15" s="36" t="str">
        <f>IF(ISNA(INDEX(OfficialTeamList[Team Name],MATCH(TournamentData[[#This Row],[Team Number]], OfficialTeamList[Team Number],0))),"",INDEX(OfficialTeamList[Team Name],MATCH(TournamentData[[#This Row],[Team Number]], OfficialTeamList[Team Number],0)))</f>
        <v/>
      </c>
      <c r="C15" s="117" t="str">
        <f>IF(ISNA(INDEX(OfficialTeamList[Pod or Lane Number],MATCH(TournamentData[[#This Row],[Team Number]], OfficialTeamList[Team Number],0))),"",INDEX(OfficialTeamList[Pod or Lane Number],MATCH(TournamentData[[#This Row],[Team Number]], OfficialTeamList[Team Number],0)))</f>
        <v/>
      </c>
      <c r="D15" s="37" t="str">
        <f>IF(TournamentData[[#This Row],[Team Number]]="","",IF(ISNA(INDEX('Robot Game Scores'!C:C,MATCH(TournamentData[[#This Row],[Team Number]], 'Robot Game Scores'!$B:$B,0))),0,INDEX('Robot Game Scores'!C:C,MATCH(TournamentData[[#This Row],[Team Number]], 'Robot Game Scores'!$B:$B,0))))</f>
        <v/>
      </c>
      <c r="E15" s="37" t="str">
        <f>IF(TournamentData[[#This Row],[Team Number]]="","",IF(ISNA(INDEX('Robot Game Scores'!D:D,MATCH(TournamentData[[#This Row],[Team Number]], 'Robot Game Scores'!$B:$B,0))),0,INDEX('Robot Game Scores'!D:D,MATCH(TournamentData[[#This Row],[Team Number]], 'Robot Game Scores'!$B:$B,0))))</f>
        <v/>
      </c>
      <c r="F15" s="37" t="str">
        <f>IF(TournamentData[[#This Row],[Team Number]]="","",IF(ISNA(INDEX('Robot Game Scores'!E:E,MATCH(TournamentData[[#This Row],[Team Number]], 'Robot Game Scores'!$B:$B,0))),0,INDEX('Robot Game Scores'!E:E,MATCH(TournamentData[[#This Row],[Team Number]], 'Robot Game Scores'!$B:$B,0))))</f>
        <v/>
      </c>
      <c r="G15" s="37" t="str">
        <f>IF(TournamentData[[#This Row],[Team Number]]="","",IF(ISNA(INDEX('Robot Game Scores'!F:F,MATCH(TournamentData[[#This Row],[Team Number]], 'Robot Game Scores'!$B:$B,0))),0,INDEX('Robot Game Scores'!F:F,MATCH(TournamentData[[#This Row],[Team Number]], 'Robot Game Scores'!$B:$B,0))))</f>
        <v/>
      </c>
      <c r="H15" s="37" t="str">
        <f>IF(TournamentData[[#This Row],[Team Number]]="","",IF(ISNA(INDEX('Robot Game Scores'!G:G,MATCH(TournamentData[[#This Row],[Team Number]], 'Robot Game Scores'!$B:$B,0))),0,INDEX('Robot Game Scores'!G:G,MATCH(TournamentData[[#This Row],[Team Number]], 'Robot Game Scores'!$B:$B,0))))</f>
        <v/>
      </c>
      <c r="I1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5" s="37" t="str">
        <f>IF(TournamentData[[#This Row],[Team Number]]="","",_xlfn.RANK.EQ(TournamentData[[#This Row],[Max Robot Game Score]],TournamentData[Max Robot Game Score]))</f>
        <v/>
      </c>
      <c r="K1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5" s="38" t="str">
        <f>IF(TournamentData[[#This Row],[Team Number]]="","",IF(N15,RANK(N15,N$3:N$110,1)-COUNTIF(N$3:N$110,0),NumberOfTeams+1))</f>
        <v/>
      </c>
      <c r="P15" s="38" t="str">
        <f>IF(TournamentData[[#This Row],[Champion''s Rank]]&lt;&gt;"",TournamentData[[#This Row],[Champion''s Rank]],"")</f>
        <v/>
      </c>
      <c r="Q15" s="43">
        <f>IF(ISNA(INDEX(CoreValuesResults[Breakthrough Selection],MATCH(TournamentData[[#This Row],[Team Number]],CoreValuesResults[Team Number],0))),0, UPPER(INDEX(CoreValuesResults[Breakthrough Selection],MATCH(TournamentData[[#This Row],[Team Number]],CoreValuesResults[Team Number],0))))</f>
        <v>0</v>
      </c>
      <c r="R15" s="43">
        <f>IF(ISNA(INDEX(CoreValuesResults[Rising All-Star Selection],MATCH(TournamentData[[#This Row],[Team Number]],CoreValuesResults[Team Number],0))),0, UPPER(INDEX(CoreValuesResults[Rising All-Star Selection],MATCH(TournamentData[[#This Row],[Team Number]],CoreValuesResults[Team Number],0))))</f>
        <v>0</v>
      </c>
      <c r="S15" s="43">
        <f>IF(ISNA(INDEX(CoreValuesResults[Motivate Selection],MATCH(TournamentData[[#This Row],[Team Number]],CoreValuesResults[Team Number],0))),0, UPPER(INDEX(CoreValuesResults[Motivate Selection],MATCH(TournamentData[[#This Row],[Team Number]],CoreValuesResults[Team Number],0))))</f>
        <v>0</v>
      </c>
      <c r="V15" s="41"/>
      <c r="W15" s="37">
        <f>IF(ISNA(INDEX(CoreValuesResults[Core Values Score],MATCH(TournamentData[[#This Row],[Team Number]],CoreValuesResults[Team Number],0))),0,INDEX(CoreValuesResults[Core Values Score],MATCH(TournamentData[[#This Row],[Team Number]],CoreValuesResults[Team Number],0)))</f>
        <v>0</v>
      </c>
      <c r="X1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5" s="37">
        <f>IF(ISNA(INDEX(RobotDesignResults[Robot Design Score],MATCH(TournamentData[[#This Row],[Team Number]],RobotDesignResults[Team Number],0))),0,INDEX(RobotDesignResults[Robot Design Score],MATCH(TournamentData[[#This Row],[Team Number]],RobotDesignResults[Team Number],0)))</f>
        <v>0</v>
      </c>
      <c r="Z1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5" s="107">
        <f t="shared" si="0"/>
        <v>0</v>
      </c>
      <c r="AE15" s="63"/>
      <c r="AF15" s="42"/>
      <c r="AG15" s="41"/>
    </row>
    <row r="16" spans="1:33" s="40" customFormat="1" ht="20.25" customHeight="1">
      <c r="A16"/>
      <c r="B16" s="36" t="str">
        <f>IF(ISNA(INDEX(OfficialTeamList[Team Name],MATCH(TournamentData[[#This Row],[Team Number]], OfficialTeamList[Team Number],0))),"",INDEX(OfficialTeamList[Team Name],MATCH(TournamentData[[#This Row],[Team Number]], OfficialTeamList[Team Number],0)))</f>
        <v/>
      </c>
      <c r="C16" s="117" t="str">
        <f>IF(ISNA(INDEX(OfficialTeamList[Pod or Lane Number],MATCH(TournamentData[[#This Row],[Team Number]], OfficialTeamList[Team Number],0))),"",INDEX(OfficialTeamList[Pod or Lane Number],MATCH(TournamentData[[#This Row],[Team Number]], OfficialTeamList[Team Number],0)))</f>
        <v/>
      </c>
      <c r="D16" s="37" t="str">
        <f>IF(TournamentData[[#This Row],[Team Number]]="","",IF(ISNA(INDEX('Robot Game Scores'!C:C,MATCH(TournamentData[[#This Row],[Team Number]], 'Robot Game Scores'!$B:$B,0))),0,INDEX('Robot Game Scores'!C:C,MATCH(TournamentData[[#This Row],[Team Number]], 'Robot Game Scores'!$B:$B,0))))</f>
        <v/>
      </c>
      <c r="E16" s="37" t="str">
        <f>IF(TournamentData[[#This Row],[Team Number]]="","",IF(ISNA(INDEX('Robot Game Scores'!D:D,MATCH(TournamentData[[#This Row],[Team Number]], 'Robot Game Scores'!$B:$B,0))),0,INDEX('Robot Game Scores'!D:D,MATCH(TournamentData[[#This Row],[Team Number]], 'Robot Game Scores'!$B:$B,0))))</f>
        <v/>
      </c>
      <c r="F16" s="37" t="str">
        <f>IF(TournamentData[[#This Row],[Team Number]]="","",IF(ISNA(INDEX('Robot Game Scores'!E:E,MATCH(TournamentData[[#This Row],[Team Number]], 'Robot Game Scores'!$B:$B,0))),0,INDEX('Robot Game Scores'!E:E,MATCH(TournamentData[[#This Row],[Team Number]], 'Robot Game Scores'!$B:$B,0))))</f>
        <v/>
      </c>
      <c r="G16" s="37" t="str">
        <f>IF(TournamentData[[#This Row],[Team Number]]="","",IF(ISNA(INDEX('Robot Game Scores'!F:F,MATCH(TournamentData[[#This Row],[Team Number]], 'Robot Game Scores'!$B:$B,0))),0,INDEX('Robot Game Scores'!F:F,MATCH(TournamentData[[#This Row],[Team Number]], 'Robot Game Scores'!$B:$B,0))))</f>
        <v/>
      </c>
      <c r="H16" s="37" t="str">
        <f>IF(TournamentData[[#This Row],[Team Number]]="","",IF(ISNA(INDEX('Robot Game Scores'!G:G,MATCH(TournamentData[[#This Row],[Team Number]], 'Robot Game Scores'!$B:$B,0))),0,INDEX('Robot Game Scores'!G:G,MATCH(TournamentData[[#This Row],[Team Number]], 'Robot Game Scores'!$B:$B,0))))</f>
        <v/>
      </c>
      <c r="I1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6" s="37" t="str">
        <f>IF(TournamentData[[#This Row],[Team Number]]="","",_xlfn.RANK.EQ(TournamentData[[#This Row],[Max Robot Game Score]],TournamentData[Max Robot Game Score]))</f>
        <v/>
      </c>
      <c r="K1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6" s="38" t="str">
        <f>IF(TournamentData[[#This Row],[Team Number]]="","",IF(N16,RANK(N16,N$3:N$110,1)-COUNTIF(N$3:N$110,0),NumberOfTeams+1))</f>
        <v/>
      </c>
      <c r="P16" s="38" t="str">
        <f>IF(TournamentData[[#This Row],[Champion''s Rank]]&lt;&gt;"",TournamentData[[#This Row],[Champion''s Rank]],"")</f>
        <v/>
      </c>
      <c r="Q16" s="43">
        <f>IF(ISNA(INDEX(CoreValuesResults[Breakthrough Selection],MATCH(TournamentData[[#This Row],[Team Number]],CoreValuesResults[Team Number],0))),0, UPPER(INDEX(CoreValuesResults[Breakthrough Selection],MATCH(TournamentData[[#This Row],[Team Number]],CoreValuesResults[Team Number],0))))</f>
        <v>0</v>
      </c>
      <c r="R16" s="43">
        <f>IF(ISNA(INDEX(CoreValuesResults[Rising All-Star Selection],MATCH(TournamentData[[#This Row],[Team Number]],CoreValuesResults[Team Number],0))),0, UPPER(INDEX(CoreValuesResults[Rising All-Star Selection],MATCH(TournamentData[[#This Row],[Team Number]],CoreValuesResults[Team Number],0))))</f>
        <v>0</v>
      </c>
      <c r="S16" s="43">
        <f>IF(ISNA(INDEX(CoreValuesResults[Motivate Selection],MATCH(TournamentData[[#This Row],[Team Number]],CoreValuesResults[Team Number],0))),0, UPPER(INDEX(CoreValuesResults[Motivate Selection],MATCH(TournamentData[[#This Row],[Team Number]],CoreValuesResults[Team Number],0))))</f>
        <v>0</v>
      </c>
      <c r="V16" s="41"/>
      <c r="W16" s="37">
        <f>IF(ISNA(INDEX(CoreValuesResults[Core Values Score],MATCH(TournamentData[[#This Row],[Team Number]],CoreValuesResults[Team Number],0))),0,INDEX(CoreValuesResults[Core Values Score],MATCH(TournamentData[[#This Row],[Team Number]],CoreValuesResults[Team Number],0)))</f>
        <v>0</v>
      </c>
      <c r="X1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6" s="37">
        <f>IF(ISNA(INDEX(RobotDesignResults[Robot Design Score],MATCH(TournamentData[[#This Row],[Team Number]],RobotDesignResults[Team Number],0))),0,INDEX(RobotDesignResults[Robot Design Score],MATCH(TournamentData[[#This Row],[Team Number]],RobotDesignResults[Team Number],0)))</f>
        <v>0</v>
      </c>
      <c r="Z1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6" s="107">
        <f t="shared" si="0"/>
        <v>0</v>
      </c>
      <c r="AE16" s="63"/>
      <c r="AF16" s="42"/>
      <c r="AG16" s="41"/>
    </row>
    <row r="17" spans="1:33" s="40" customFormat="1" ht="20.25" customHeight="1">
      <c r="A17"/>
      <c r="B17" s="36" t="str">
        <f>IF(ISNA(INDEX(OfficialTeamList[Team Name],MATCH(TournamentData[[#This Row],[Team Number]], OfficialTeamList[Team Number],0))),"",INDEX(OfficialTeamList[Team Name],MATCH(TournamentData[[#This Row],[Team Number]], OfficialTeamList[Team Number],0)))</f>
        <v/>
      </c>
      <c r="C17" s="117" t="str">
        <f>IF(ISNA(INDEX(OfficialTeamList[Pod or Lane Number],MATCH(TournamentData[[#This Row],[Team Number]], OfficialTeamList[Team Number],0))),"",INDEX(OfficialTeamList[Pod or Lane Number],MATCH(TournamentData[[#This Row],[Team Number]], OfficialTeamList[Team Number],0)))</f>
        <v/>
      </c>
      <c r="D17" s="37" t="str">
        <f>IF(TournamentData[[#This Row],[Team Number]]="","",IF(ISNA(INDEX('Robot Game Scores'!C:C,MATCH(TournamentData[[#This Row],[Team Number]], 'Robot Game Scores'!$B:$B,0))),0,INDEX('Robot Game Scores'!C:C,MATCH(TournamentData[[#This Row],[Team Number]], 'Robot Game Scores'!$B:$B,0))))</f>
        <v/>
      </c>
      <c r="E17" s="37" t="str">
        <f>IF(TournamentData[[#This Row],[Team Number]]="","",IF(ISNA(INDEX('Robot Game Scores'!D:D,MATCH(TournamentData[[#This Row],[Team Number]], 'Robot Game Scores'!$B:$B,0))),0,INDEX('Robot Game Scores'!D:D,MATCH(TournamentData[[#This Row],[Team Number]], 'Robot Game Scores'!$B:$B,0))))</f>
        <v/>
      </c>
      <c r="F17" s="37" t="str">
        <f>IF(TournamentData[[#This Row],[Team Number]]="","",IF(ISNA(INDEX('Robot Game Scores'!E:E,MATCH(TournamentData[[#This Row],[Team Number]], 'Robot Game Scores'!$B:$B,0))),0,INDEX('Robot Game Scores'!E:E,MATCH(TournamentData[[#This Row],[Team Number]], 'Robot Game Scores'!$B:$B,0))))</f>
        <v/>
      </c>
      <c r="G17" s="37" t="str">
        <f>IF(TournamentData[[#This Row],[Team Number]]="","",IF(ISNA(INDEX('Robot Game Scores'!F:F,MATCH(TournamentData[[#This Row],[Team Number]], 'Robot Game Scores'!$B:$B,0))),0,INDEX('Robot Game Scores'!F:F,MATCH(TournamentData[[#This Row],[Team Number]], 'Robot Game Scores'!$B:$B,0))))</f>
        <v/>
      </c>
      <c r="H17" s="37" t="str">
        <f>IF(TournamentData[[#This Row],[Team Number]]="","",IF(ISNA(INDEX('Robot Game Scores'!G:G,MATCH(TournamentData[[#This Row],[Team Number]], 'Robot Game Scores'!$B:$B,0))),0,INDEX('Robot Game Scores'!G:G,MATCH(TournamentData[[#This Row],[Team Number]], 'Robot Game Scores'!$B:$B,0))))</f>
        <v/>
      </c>
      <c r="I1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7" s="37" t="str">
        <f>IF(TournamentData[[#This Row],[Team Number]]="","",_xlfn.RANK.EQ(TournamentData[[#This Row],[Max Robot Game Score]],TournamentData[Max Robot Game Score]))</f>
        <v/>
      </c>
      <c r="K1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7" s="38" t="str">
        <f>IF(TournamentData[[#This Row],[Team Number]]="","",IF(N17,RANK(N17,N$3:N$110,1)-COUNTIF(N$3:N$110,0),NumberOfTeams+1))</f>
        <v/>
      </c>
      <c r="P17" s="38" t="str">
        <f>IF(TournamentData[[#This Row],[Champion''s Rank]]&lt;&gt;"",TournamentData[[#This Row],[Champion''s Rank]],"")</f>
        <v/>
      </c>
      <c r="Q17" s="39">
        <f>IF(ISNA(INDEX(CoreValuesResults[Breakthrough Selection],MATCH(TournamentData[[#This Row],[Team Number]],CoreValuesResults[Team Number],0))),0, UPPER(INDEX(CoreValuesResults[Breakthrough Selection],MATCH(TournamentData[[#This Row],[Team Number]],CoreValuesResults[Team Number],0))))</f>
        <v>0</v>
      </c>
      <c r="R17" s="39">
        <f>IF(ISNA(INDEX(CoreValuesResults[Rising All-Star Selection],MATCH(TournamentData[[#This Row],[Team Number]],CoreValuesResults[Team Number],0))),0, UPPER(INDEX(CoreValuesResults[Rising All-Star Selection],MATCH(TournamentData[[#This Row],[Team Number]],CoreValuesResults[Team Number],0))))</f>
        <v>0</v>
      </c>
      <c r="S17" s="39">
        <f>IF(ISNA(INDEX(CoreValuesResults[Motivate Selection],MATCH(TournamentData[[#This Row],[Team Number]],CoreValuesResults[Team Number],0))),0, UPPER(INDEX(CoreValuesResults[Motivate Selection],MATCH(TournamentData[[#This Row],[Team Number]],CoreValuesResults[Team Number],0))))</f>
        <v>0</v>
      </c>
      <c r="V17" s="41"/>
      <c r="W17" s="37">
        <f>IF(ISNA(INDEX(CoreValuesResults[Core Values Score],MATCH(TournamentData[[#This Row],[Team Number]],CoreValuesResults[Team Number],0))),0,INDEX(CoreValuesResults[Core Values Score],MATCH(TournamentData[[#This Row],[Team Number]],CoreValuesResults[Team Number],0)))</f>
        <v>0</v>
      </c>
      <c r="X1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7" s="37">
        <f>IF(ISNA(INDEX(RobotDesignResults[Robot Design Score],MATCH(TournamentData[[#This Row],[Team Number]],RobotDesignResults[Team Number],0))),0,INDEX(RobotDesignResults[Robot Design Score],MATCH(TournamentData[[#This Row],[Team Number]],RobotDesignResults[Team Number],0)))</f>
        <v>0</v>
      </c>
      <c r="Z1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7" s="107">
        <f t="shared" si="0"/>
        <v>0</v>
      </c>
      <c r="AE17" s="63"/>
      <c r="AF17" s="42"/>
      <c r="AG17" s="41"/>
    </row>
    <row r="18" spans="1:33" s="40" customFormat="1" ht="20.25" customHeight="1">
      <c r="A18"/>
      <c r="B18" s="36" t="str">
        <f>IF(ISNA(INDEX(OfficialTeamList[Team Name],MATCH(TournamentData[[#This Row],[Team Number]], OfficialTeamList[Team Number],0))),"",INDEX(OfficialTeamList[Team Name],MATCH(TournamentData[[#This Row],[Team Number]], OfficialTeamList[Team Number],0)))</f>
        <v/>
      </c>
      <c r="C18" s="117" t="str">
        <f>IF(ISNA(INDEX(OfficialTeamList[Pod or Lane Number],MATCH(TournamentData[[#This Row],[Team Number]], OfficialTeamList[Team Number],0))),"",INDEX(OfficialTeamList[Pod or Lane Number],MATCH(TournamentData[[#This Row],[Team Number]], OfficialTeamList[Team Number],0)))</f>
        <v/>
      </c>
      <c r="D18" s="37" t="str">
        <f>IF(TournamentData[[#This Row],[Team Number]]="","",IF(ISNA(INDEX('Robot Game Scores'!C:C,MATCH(TournamentData[[#This Row],[Team Number]], 'Robot Game Scores'!$B:$B,0))),0,INDEX('Robot Game Scores'!C:C,MATCH(TournamentData[[#This Row],[Team Number]], 'Robot Game Scores'!$B:$B,0))))</f>
        <v/>
      </c>
      <c r="E18" s="37" t="str">
        <f>IF(TournamentData[[#This Row],[Team Number]]="","",IF(ISNA(INDEX('Robot Game Scores'!D:D,MATCH(TournamentData[[#This Row],[Team Number]], 'Robot Game Scores'!$B:$B,0))),0,INDEX('Robot Game Scores'!D:D,MATCH(TournamentData[[#This Row],[Team Number]], 'Robot Game Scores'!$B:$B,0))))</f>
        <v/>
      </c>
      <c r="F18" s="37" t="str">
        <f>IF(TournamentData[[#This Row],[Team Number]]="","",IF(ISNA(INDEX('Robot Game Scores'!E:E,MATCH(TournamentData[[#This Row],[Team Number]], 'Robot Game Scores'!$B:$B,0))),0,INDEX('Robot Game Scores'!E:E,MATCH(TournamentData[[#This Row],[Team Number]], 'Robot Game Scores'!$B:$B,0))))</f>
        <v/>
      </c>
      <c r="G18" s="37" t="str">
        <f>IF(TournamentData[[#This Row],[Team Number]]="","",IF(ISNA(INDEX('Robot Game Scores'!F:F,MATCH(TournamentData[[#This Row],[Team Number]], 'Robot Game Scores'!$B:$B,0))),0,INDEX('Robot Game Scores'!F:F,MATCH(TournamentData[[#This Row],[Team Number]], 'Robot Game Scores'!$B:$B,0))))</f>
        <v/>
      </c>
      <c r="H18" s="37" t="str">
        <f>IF(TournamentData[[#This Row],[Team Number]]="","",IF(ISNA(INDEX('Robot Game Scores'!G:G,MATCH(TournamentData[[#This Row],[Team Number]], 'Robot Game Scores'!$B:$B,0))),0,INDEX('Robot Game Scores'!G:G,MATCH(TournamentData[[#This Row],[Team Number]], 'Robot Game Scores'!$B:$B,0))))</f>
        <v/>
      </c>
      <c r="I1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8" s="37" t="str">
        <f>IF(TournamentData[[#This Row],[Team Number]]="","",_xlfn.RANK.EQ(TournamentData[[#This Row],[Max Robot Game Score]],TournamentData[Max Robot Game Score]))</f>
        <v/>
      </c>
      <c r="K1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8" s="38" t="str">
        <f>IF(TournamentData[[#This Row],[Team Number]]="","",IF(N18,RANK(N18,N$3:N$110,1)-COUNTIF(N$3:N$110,0),NumberOfTeams+1))</f>
        <v/>
      </c>
      <c r="P18" s="38" t="str">
        <f>IF(TournamentData[[#This Row],[Champion''s Rank]]&lt;&gt;"",TournamentData[[#This Row],[Champion''s Rank]],"")</f>
        <v/>
      </c>
      <c r="Q18" s="39">
        <f>IF(ISNA(INDEX(CoreValuesResults[Breakthrough Selection],MATCH(TournamentData[[#This Row],[Team Number]],CoreValuesResults[Team Number],0))),0, UPPER(INDEX(CoreValuesResults[Breakthrough Selection],MATCH(TournamentData[[#This Row],[Team Number]],CoreValuesResults[Team Number],0))))</f>
        <v>0</v>
      </c>
      <c r="R18" s="39">
        <f>IF(ISNA(INDEX(CoreValuesResults[Rising All-Star Selection],MATCH(TournamentData[[#This Row],[Team Number]],CoreValuesResults[Team Number],0))),0, UPPER(INDEX(CoreValuesResults[Rising All-Star Selection],MATCH(TournamentData[[#This Row],[Team Number]],CoreValuesResults[Team Number],0))))</f>
        <v>0</v>
      </c>
      <c r="S18" s="39">
        <f>IF(ISNA(INDEX(CoreValuesResults[Motivate Selection],MATCH(TournamentData[[#This Row],[Team Number]],CoreValuesResults[Team Number],0))),0, UPPER(INDEX(CoreValuesResults[Motivate Selection],MATCH(TournamentData[[#This Row],[Team Number]],CoreValuesResults[Team Number],0))))</f>
        <v>0</v>
      </c>
      <c r="V18" s="41"/>
      <c r="W18" s="37">
        <f>IF(ISNA(INDEX(CoreValuesResults[Core Values Score],MATCH(TournamentData[[#This Row],[Team Number]],CoreValuesResults[Team Number],0))),0,INDEX(CoreValuesResults[Core Values Score],MATCH(TournamentData[[#This Row],[Team Number]],CoreValuesResults[Team Number],0)))</f>
        <v>0</v>
      </c>
      <c r="X1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8" s="37">
        <f>IF(ISNA(INDEX(RobotDesignResults[Robot Design Score],MATCH(TournamentData[[#This Row],[Team Number]],RobotDesignResults[Team Number],0))),0,INDEX(RobotDesignResults[Robot Design Score],MATCH(TournamentData[[#This Row],[Team Number]],RobotDesignResults[Team Number],0)))</f>
        <v>0</v>
      </c>
      <c r="Z1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8" s="107">
        <f t="shared" si="0"/>
        <v>0</v>
      </c>
      <c r="AE18" s="63"/>
      <c r="AF18" s="42"/>
      <c r="AG18" s="41"/>
    </row>
    <row r="19" spans="1:33" s="40" customFormat="1" ht="20.25" customHeight="1">
      <c r="A19"/>
      <c r="B19" s="36" t="str">
        <f>IF(ISNA(INDEX(OfficialTeamList[Team Name],MATCH(TournamentData[[#This Row],[Team Number]], OfficialTeamList[Team Number],0))),"",INDEX(OfficialTeamList[Team Name],MATCH(TournamentData[[#This Row],[Team Number]], OfficialTeamList[Team Number],0)))</f>
        <v/>
      </c>
      <c r="C19" s="117" t="str">
        <f>IF(ISNA(INDEX(OfficialTeamList[Pod or Lane Number],MATCH(TournamentData[[#This Row],[Team Number]], OfficialTeamList[Team Number],0))),"",INDEX(OfficialTeamList[Pod or Lane Number],MATCH(TournamentData[[#This Row],[Team Number]], OfficialTeamList[Team Number],0)))</f>
        <v/>
      </c>
      <c r="D19" s="37" t="str">
        <f>IF(TournamentData[[#This Row],[Team Number]]="","",IF(ISNA(INDEX('Robot Game Scores'!C:C,MATCH(TournamentData[[#This Row],[Team Number]], 'Robot Game Scores'!$B:$B,0))),0,INDEX('Robot Game Scores'!C:C,MATCH(TournamentData[[#This Row],[Team Number]], 'Robot Game Scores'!$B:$B,0))))</f>
        <v/>
      </c>
      <c r="E19" s="37" t="str">
        <f>IF(TournamentData[[#This Row],[Team Number]]="","",IF(ISNA(INDEX('Robot Game Scores'!D:D,MATCH(TournamentData[[#This Row],[Team Number]], 'Robot Game Scores'!$B:$B,0))),0,INDEX('Robot Game Scores'!D:D,MATCH(TournamentData[[#This Row],[Team Number]], 'Robot Game Scores'!$B:$B,0))))</f>
        <v/>
      </c>
      <c r="F19" s="37" t="str">
        <f>IF(TournamentData[[#This Row],[Team Number]]="","",IF(ISNA(INDEX('Robot Game Scores'!E:E,MATCH(TournamentData[[#This Row],[Team Number]], 'Robot Game Scores'!$B:$B,0))),0,INDEX('Robot Game Scores'!E:E,MATCH(TournamentData[[#This Row],[Team Number]], 'Robot Game Scores'!$B:$B,0))))</f>
        <v/>
      </c>
      <c r="G19" s="37" t="str">
        <f>IF(TournamentData[[#This Row],[Team Number]]="","",IF(ISNA(INDEX('Robot Game Scores'!F:F,MATCH(TournamentData[[#This Row],[Team Number]], 'Robot Game Scores'!$B:$B,0))),0,INDEX('Robot Game Scores'!F:F,MATCH(TournamentData[[#This Row],[Team Number]], 'Robot Game Scores'!$B:$B,0))))</f>
        <v/>
      </c>
      <c r="H19" s="37" t="str">
        <f>IF(TournamentData[[#This Row],[Team Number]]="","",IF(ISNA(INDEX('Robot Game Scores'!G:G,MATCH(TournamentData[[#This Row],[Team Number]], 'Robot Game Scores'!$B:$B,0))),0,INDEX('Robot Game Scores'!G:G,MATCH(TournamentData[[#This Row],[Team Number]], 'Robot Game Scores'!$B:$B,0))))</f>
        <v/>
      </c>
      <c r="I1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9" s="37" t="str">
        <f>IF(TournamentData[[#This Row],[Team Number]]="","",_xlfn.RANK.EQ(TournamentData[[#This Row],[Max Robot Game Score]],TournamentData[Max Robot Game Score]))</f>
        <v/>
      </c>
      <c r="K1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9" s="38" t="str">
        <f>IF(TournamentData[[#This Row],[Team Number]]="","",IF(N19,RANK(N19,N$3:N$110,1)-COUNTIF(N$3:N$110,0),NumberOfTeams+1))</f>
        <v/>
      </c>
      <c r="P19" s="38" t="str">
        <f>IF(TournamentData[[#This Row],[Champion''s Rank]]&lt;&gt;"",TournamentData[[#This Row],[Champion''s Rank]],"")</f>
        <v/>
      </c>
      <c r="Q19" s="39">
        <f>IF(ISNA(INDEX(CoreValuesResults[Breakthrough Selection],MATCH(TournamentData[[#This Row],[Team Number]],CoreValuesResults[Team Number],0))),0, UPPER(INDEX(CoreValuesResults[Breakthrough Selection],MATCH(TournamentData[[#This Row],[Team Number]],CoreValuesResults[Team Number],0))))</f>
        <v>0</v>
      </c>
      <c r="R19" s="39">
        <f>IF(ISNA(INDEX(CoreValuesResults[Rising All-Star Selection],MATCH(TournamentData[[#This Row],[Team Number]],CoreValuesResults[Team Number],0))),0, UPPER(INDEX(CoreValuesResults[Rising All-Star Selection],MATCH(TournamentData[[#This Row],[Team Number]],CoreValuesResults[Team Number],0))))</f>
        <v>0</v>
      </c>
      <c r="S19" s="39">
        <f>IF(ISNA(INDEX(CoreValuesResults[Motivate Selection],MATCH(TournamentData[[#This Row],[Team Number]],CoreValuesResults[Team Number],0))),0, UPPER(INDEX(CoreValuesResults[Motivate Selection],MATCH(TournamentData[[#This Row],[Team Number]],CoreValuesResults[Team Number],0))))</f>
        <v>0</v>
      </c>
      <c r="V19" s="41"/>
      <c r="W19" s="37">
        <f>IF(ISNA(INDEX(CoreValuesResults[Core Values Score],MATCH(TournamentData[[#This Row],[Team Number]],CoreValuesResults[Team Number],0))),0,INDEX(CoreValuesResults[Core Values Score],MATCH(TournamentData[[#This Row],[Team Number]],CoreValuesResults[Team Number],0)))</f>
        <v>0</v>
      </c>
      <c r="X1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9" s="37">
        <f>IF(ISNA(INDEX(RobotDesignResults[Robot Design Score],MATCH(TournamentData[[#This Row],[Team Number]],RobotDesignResults[Team Number],0))),0,INDEX(RobotDesignResults[Robot Design Score],MATCH(TournamentData[[#This Row],[Team Number]],RobotDesignResults[Team Number],0)))</f>
        <v>0</v>
      </c>
      <c r="Z1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9" s="107">
        <f t="shared" si="0"/>
        <v>0</v>
      </c>
      <c r="AE19" s="63"/>
      <c r="AF19" s="42"/>
      <c r="AG19" s="41"/>
    </row>
    <row r="20" spans="1:33" s="40" customFormat="1" ht="20.25" customHeight="1">
      <c r="A20"/>
      <c r="B20" s="36" t="str">
        <f>IF(ISNA(INDEX(OfficialTeamList[Team Name],MATCH(TournamentData[[#This Row],[Team Number]], OfficialTeamList[Team Number],0))),"",INDEX(OfficialTeamList[Team Name],MATCH(TournamentData[[#This Row],[Team Number]], OfficialTeamList[Team Number],0)))</f>
        <v/>
      </c>
      <c r="C20" s="117" t="str">
        <f>IF(ISNA(INDEX(OfficialTeamList[Pod or Lane Number],MATCH(TournamentData[[#This Row],[Team Number]], OfficialTeamList[Team Number],0))),"",INDEX(OfficialTeamList[Pod or Lane Number],MATCH(TournamentData[[#This Row],[Team Number]], OfficialTeamList[Team Number],0)))</f>
        <v/>
      </c>
      <c r="D20" s="37" t="str">
        <f>IF(TournamentData[[#This Row],[Team Number]]="","",IF(ISNA(INDEX('Robot Game Scores'!C:C,MATCH(TournamentData[[#This Row],[Team Number]], 'Robot Game Scores'!$B:$B,0))),0,INDEX('Robot Game Scores'!C:C,MATCH(TournamentData[[#This Row],[Team Number]], 'Robot Game Scores'!$B:$B,0))))</f>
        <v/>
      </c>
      <c r="E20" s="37" t="str">
        <f>IF(TournamentData[[#This Row],[Team Number]]="","",IF(ISNA(INDEX('Robot Game Scores'!D:D,MATCH(TournamentData[[#This Row],[Team Number]], 'Robot Game Scores'!$B:$B,0))),0,INDEX('Robot Game Scores'!D:D,MATCH(TournamentData[[#This Row],[Team Number]], 'Robot Game Scores'!$B:$B,0))))</f>
        <v/>
      </c>
      <c r="F20" s="37" t="str">
        <f>IF(TournamentData[[#This Row],[Team Number]]="","",IF(ISNA(INDEX('Robot Game Scores'!E:E,MATCH(TournamentData[[#This Row],[Team Number]], 'Robot Game Scores'!$B:$B,0))),0,INDEX('Robot Game Scores'!E:E,MATCH(TournamentData[[#This Row],[Team Number]], 'Robot Game Scores'!$B:$B,0))))</f>
        <v/>
      </c>
      <c r="G20" s="37" t="str">
        <f>IF(TournamentData[[#This Row],[Team Number]]="","",IF(ISNA(INDEX('Robot Game Scores'!F:F,MATCH(TournamentData[[#This Row],[Team Number]], 'Robot Game Scores'!$B:$B,0))),0,INDEX('Robot Game Scores'!F:F,MATCH(TournamentData[[#This Row],[Team Number]], 'Robot Game Scores'!$B:$B,0))))</f>
        <v/>
      </c>
      <c r="H20" s="37" t="str">
        <f>IF(TournamentData[[#This Row],[Team Number]]="","",IF(ISNA(INDEX('Robot Game Scores'!G:G,MATCH(TournamentData[[#This Row],[Team Number]], 'Robot Game Scores'!$B:$B,0))),0,INDEX('Robot Game Scores'!G:G,MATCH(TournamentData[[#This Row],[Team Number]], 'Robot Game Scores'!$B:$B,0))))</f>
        <v/>
      </c>
      <c r="I2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20" s="37" t="str">
        <f>IF(TournamentData[[#This Row],[Team Number]]="","",_xlfn.RANK.EQ(TournamentData[[#This Row],[Max Robot Game Score]],TournamentData[Max Robot Game Score]))</f>
        <v/>
      </c>
      <c r="K2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2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2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2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20" s="38" t="str">
        <f>IF(TournamentData[[#This Row],[Team Number]]="","",IF(N20,RANK(N20,N$3:N$110,1)-COUNTIF(N$3:N$110,0),NumberOfTeams+1))</f>
        <v/>
      </c>
      <c r="P20" s="38" t="str">
        <f>IF(TournamentData[[#This Row],[Champion''s Rank]]&lt;&gt;"",TournamentData[[#This Row],[Champion''s Rank]],"")</f>
        <v/>
      </c>
      <c r="Q20" s="39">
        <f>IF(ISNA(INDEX(CoreValuesResults[Breakthrough Selection],MATCH(TournamentData[[#This Row],[Team Number]],CoreValuesResults[Team Number],0))),0, UPPER(INDEX(CoreValuesResults[Breakthrough Selection],MATCH(TournamentData[[#This Row],[Team Number]],CoreValuesResults[Team Number],0))))</f>
        <v>0</v>
      </c>
      <c r="R20" s="39">
        <f>IF(ISNA(INDEX(CoreValuesResults[Rising All-Star Selection],MATCH(TournamentData[[#This Row],[Team Number]],CoreValuesResults[Team Number],0))),0, UPPER(INDEX(CoreValuesResults[Rising All-Star Selection],MATCH(TournamentData[[#This Row],[Team Number]],CoreValuesResults[Team Number],0))))</f>
        <v>0</v>
      </c>
      <c r="S20" s="39">
        <f>IF(ISNA(INDEX(CoreValuesResults[Motivate Selection],MATCH(TournamentData[[#This Row],[Team Number]],CoreValuesResults[Team Number],0))),0, UPPER(INDEX(CoreValuesResults[Motivate Selection],MATCH(TournamentData[[#This Row],[Team Number]],CoreValuesResults[Team Number],0))))</f>
        <v>0</v>
      </c>
      <c r="V20" s="41"/>
      <c r="W20" s="37">
        <f>IF(ISNA(INDEX(CoreValuesResults[Core Values Score],MATCH(TournamentData[[#This Row],[Team Number]],CoreValuesResults[Team Number],0))),0,INDEX(CoreValuesResults[Core Values Score],MATCH(TournamentData[[#This Row],[Team Number]],CoreValuesResults[Team Number],0)))</f>
        <v>0</v>
      </c>
      <c r="X2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20" s="37">
        <f>IF(ISNA(INDEX(RobotDesignResults[Robot Design Score],MATCH(TournamentData[[#This Row],[Team Number]],RobotDesignResults[Team Number],0))),0,INDEX(RobotDesignResults[Robot Design Score],MATCH(TournamentData[[#This Row],[Team Number]],RobotDesignResults[Team Number],0)))</f>
        <v>0</v>
      </c>
      <c r="Z2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20" s="107">
        <f t="shared" si="0"/>
        <v>0</v>
      </c>
      <c r="AE20" s="63"/>
      <c r="AF20" s="42"/>
      <c r="AG20" s="41"/>
    </row>
    <row r="21" spans="1:33" s="40" customFormat="1" ht="20.25" customHeight="1">
      <c r="A21"/>
      <c r="B21" s="36" t="str">
        <f>IF(ISNA(INDEX(OfficialTeamList[Team Name],MATCH(TournamentData[[#This Row],[Team Number]], OfficialTeamList[Team Number],0))),"",INDEX(OfficialTeamList[Team Name],MATCH(TournamentData[[#This Row],[Team Number]], OfficialTeamList[Team Number],0)))</f>
        <v/>
      </c>
      <c r="C21" s="117" t="str">
        <f>IF(ISNA(INDEX(OfficialTeamList[Pod or Lane Number],MATCH(TournamentData[[#This Row],[Team Number]], OfficialTeamList[Team Number],0))),"",INDEX(OfficialTeamList[Pod or Lane Number],MATCH(TournamentData[[#This Row],[Team Number]], OfficialTeamList[Team Number],0)))</f>
        <v/>
      </c>
      <c r="D21" s="37" t="str">
        <f>IF(TournamentData[[#This Row],[Team Number]]="","",IF(ISNA(INDEX('Robot Game Scores'!C:C,MATCH(TournamentData[[#This Row],[Team Number]], 'Robot Game Scores'!$B:$B,0))),0,INDEX('Robot Game Scores'!C:C,MATCH(TournamentData[[#This Row],[Team Number]], 'Robot Game Scores'!$B:$B,0))))</f>
        <v/>
      </c>
      <c r="E21" s="37" t="str">
        <f>IF(TournamentData[[#This Row],[Team Number]]="","",IF(ISNA(INDEX('Robot Game Scores'!D:D,MATCH(TournamentData[[#This Row],[Team Number]], 'Robot Game Scores'!$B:$B,0))),0,INDEX('Robot Game Scores'!D:D,MATCH(TournamentData[[#This Row],[Team Number]], 'Robot Game Scores'!$B:$B,0))))</f>
        <v/>
      </c>
      <c r="F21" s="37" t="str">
        <f>IF(TournamentData[[#This Row],[Team Number]]="","",IF(ISNA(INDEX('Robot Game Scores'!E:E,MATCH(TournamentData[[#This Row],[Team Number]], 'Robot Game Scores'!$B:$B,0))),0,INDEX('Robot Game Scores'!E:E,MATCH(TournamentData[[#This Row],[Team Number]], 'Robot Game Scores'!$B:$B,0))))</f>
        <v/>
      </c>
      <c r="G21" s="37" t="str">
        <f>IF(TournamentData[[#This Row],[Team Number]]="","",IF(ISNA(INDEX('Robot Game Scores'!F:F,MATCH(TournamentData[[#This Row],[Team Number]], 'Robot Game Scores'!$B:$B,0))),0,INDEX('Robot Game Scores'!F:F,MATCH(TournamentData[[#This Row],[Team Number]], 'Robot Game Scores'!$B:$B,0))))</f>
        <v/>
      </c>
      <c r="H21" s="37" t="str">
        <f>IF(TournamentData[[#This Row],[Team Number]]="","",IF(ISNA(INDEX('Robot Game Scores'!G:G,MATCH(TournamentData[[#This Row],[Team Number]], 'Robot Game Scores'!$B:$B,0))),0,INDEX('Robot Game Scores'!G:G,MATCH(TournamentData[[#This Row],[Team Number]], 'Robot Game Scores'!$B:$B,0))))</f>
        <v/>
      </c>
      <c r="I21"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21" s="37" t="str">
        <f>IF(TournamentData[[#This Row],[Team Number]]="","",_xlfn.RANK.EQ(TournamentData[[#This Row],[Max Robot Game Score]],TournamentData[Max Robot Game Score]))</f>
        <v/>
      </c>
      <c r="K21"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21"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21"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21"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21" s="38" t="str">
        <f>IF(TournamentData[[#This Row],[Team Number]]="","",IF(N21,RANK(N21,N$3:N$110,1)-COUNTIF(N$3:N$110,0),NumberOfTeams+1))</f>
        <v/>
      </c>
      <c r="P21" s="38" t="str">
        <f>IF(TournamentData[[#This Row],[Champion''s Rank]]&lt;&gt;"",TournamentData[[#This Row],[Champion''s Rank]],"")</f>
        <v/>
      </c>
      <c r="Q21" s="39">
        <f>IF(ISNA(INDEX(CoreValuesResults[Breakthrough Selection],MATCH(TournamentData[[#This Row],[Team Number]],CoreValuesResults[Team Number],0))),0, UPPER(INDEX(CoreValuesResults[Breakthrough Selection],MATCH(TournamentData[[#This Row],[Team Number]],CoreValuesResults[Team Number],0))))</f>
        <v>0</v>
      </c>
      <c r="R21" s="39">
        <f>IF(ISNA(INDEX(CoreValuesResults[Rising All-Star Selection],MATCH(TournamentData[[#This Row],[Team Number]],CoreValuesResults[Team Number],0))),0, UPPER(INDEX(CoreValuesResults[Rising All-Star Selection],MATCH(TournamentData[[#This Row],[Team Number]],CoreValuesResults[Team Number],0))))</f>
        <v>0</v>
      </c>
      <c r="S21" s="39">
        <f>IF(ISNA(INDEX(CoreValuesResults[Motivate Selection],MATCH(TournamentData[[#This Row],[Team Number]],CoreValuesResults[Team Number],0))),0, UPPER(INDEX(CoreValuesResults[Motivate Selection],MATCH(TournamentData[[#This Row],[Team Number]],CoreValuesResults[Team Number],0))))</f>
        <v>0</v>
      </c>
      <c r="V21" s="41"/>
      <c r="W21" s="37">
        <f>IF(ISNA(INDEX(CoreValuesResults[Core Values Score],MATCH(TournamentData[[#This Row],[Team Number]],CoreValuesResults[Team Number],0))),0,INDEX(CoreValuesResults[Core Values Score],MATCH(TournamentData[[#This Row],[Team Number]],CoreValuesResults[Team Number],0)))</f>
        <v>0</v>
      </c>
      <c r="X21" s="37">
        <f>IF(ISNA(INDEX(InnovationProjectResults[Innovation Project Score],MATCH(TournamentData[[#This Row],[Team Number]],InnovationProjectResults[Team Number],0))),0,INDEX(InnovationProjectResults[Innovation Project Score],MATCH(TournamentData[[#This Row],[Team Number]],InnovationProjectResults[Team Number],0)))</f>
        <v>0</v>
      </c>
      <c r="Y21" s="37">
        <f>IF(ISNA(INDEX(RobotDesignResults[Robot Design Score],MATCH(TournamentData[[#This Row],[Team Number]],RobotDesignResults[Team Number],0))),0,INDEX(RobotDesignResults[Robot Design Score],MATCH(TournamentData[[#This Row],[Team Number]],RobotDesignResults[Team Number],0)))</f>
        <v>0</v>
      </c>
      <c r="Z21"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21" s="107">
        <f t="shared" si="0"/>
        <v>0</v>
      </c>
      <c r="AE21" s="63"/>
      <c r="AF21" s="42"/>
      <c r="AG21" s="41"/>
    </row>
    <row r="22" spans="1:33" s="40" customFormat="1" ht="20.25" customHeight="1">
      <c r="A22"/>
      <c r="B22" s="36" t="str">
        <f>IF(ISNA(INDEX(OfficialTeamList[Team Name],MATCH(TournamentData[[#This Row],[Team Number]], OfficialTeamList[Team Number],0))),"",INDEX(OfficialTeamList[Team Name],MATCH(TournamentData[[#This Row],[Team Number]], OfficialTeamList[Team Number],0)))</f>
        <v/>
      </c>
      <c r="C22" s="117" t="str">
        <f>IF(ISNA(INDEX(OfficialTeamList[Pod or Lane Number],MATCH(TournamentData[[#This Row],[Team Number]], OfficialTeamList[Team Number],0))),"",INDEX(OfficialTeamList[Pod or Lane Number],MATCH(TournamentData[[#This Row],[Team Number]], OfficialTeamList[Team Number],0)))</f>
        <v/>
      </c>
      <c r="D22" s="37" t="str">
        <f>IF(TournamentData[[#This Row],[Team Number]]="","",IF(ISNA(INDEX('Robot Game Scores'!C:C,MATCH(TournamentData[[#This Row],[Team Number]], 'Robot Game Scores'!$B:$B,0))),0,INDEX('Robot Game Scores'!C:C,MATCH(TournamentData[[#This Row],[Team Number]], 'Robot Game Scores'!$B:$B,0))))</f>
        <v/>
      </c>
      <c r="E22" s="37" t="str">
        <f>IF(TournamentData[[#This Row],[Team Number]]="","",IF(ISNA(INDEX('Robot Game Scores'!D:D,MATCH(TournamentData[[#This Row],[Team Number]], 'Robot Game Scores'!$B:$B,0))),0,INDEX('Robot Game Scores'!D:D,MATCH(TournamentData[[#This Row],[Team Number]], 'Robot Game Scores'!$B:$B,0))))</f>
        <v/>
      </c>
      <c r="F22" s="37" t="str">
        <f>IF(TournamentData[[#This Row],[Team Number]]="","",IF(ISNA(INDEX('Robot Game Scores'!E:E,MATCH(TournamentData[[#This Row],[Team Number]], 'Robot Game Scores'!$B:$B,0))),0,INDEX('Robot Game Scores'!E:E,MATCH(TournamentData[[#This Row],[Team Number]], 'Robot Game Scores'!$B:$B,0))))</f>
        <v/>
      </c>
      <c r="G22" s="37" t="str">
        <f>IF(TournamentData[[#This Row],[Team Number]]="","",IF(ISNA(INDEX('Robot Game Scores'!F:F,MATCH(TournamentData[[#This Row],[Team Number]], 'Robot Game Scores'!$B:$B,0))),0,INDEX('Robot Game Scores'!F:F,MATCH(TournamentData[[#This Row],[Team Number]], 'Robot Game Scores'!$B:$B,0))))</f>
        <v/>
      </c>
      <c r="H22" s="37" t="str">
        <f>IF(TournamentData[[#This Row],[Team Number]]="","",IF(ISNA(INDEX('Robot Game Scores'!G:G,MATCH(TournamentData[[#This Row],[Team Number]], 'Robot Game Scores'!$B:$B,0))),0,INDEX('Robot Game Scores'!G:G,MATCH(TournamentData[[#This Row],[Team Number]], 'Robot Game Scores'!$B:$B,0))))</f>
        <v/>
      </c>
      <c r="I22"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22" s="37" t="str">
        <f>IF(TournamentData[[#This Row],[Team Number]]="","",_xlfn.RANK.EQ(TournamentData[[#This Row],[Max Robot Game Score]],TournamentData[Max Robot Game Score]))</f>
        <v/>
      </c>
      <c r="K22"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22"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22"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22"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22" s="38" t="str">
        <f>IF(TournamentData[[#This Row],[Team Number]]="","",IF(N22,RANK(N22,N$3:N$110,1)-COUNTIF(N$3:N$110,0),NumberOfTeams+1))</f>
        <v/>
      </c>
      <c r="P22" s="38" t="str">
        <f>IF(TournamentData[[#This Row],[Champion''s Rank]]&lt;&gt;"",TournamentData[[#This Row],[Champion''s Rank]],"")</f>
        <v/>
      </c>
      <c r="Q22" s="39">
        <f>IF(ISNA(INDEX(CoreValuesResults[Breakthrough Selection],MATCH(TournamentData[[#This Row],[Team Number]],CoreValuesResults[Team Number],0))),0, UPPER(INDEX(CoreValuesResults[Breakthrough Selection],MATCH(TournamentData[[#This Row],[Team Number]],CoreValuesResults[Team Number],0))))</f>
        <v>0</v>
      </c>
      <c r="R22" s="39">
        <f>IF(ISNA(INDEX(CoreValuesResults[Rising All-Star Selection],MATCH(TournamentData[[#This Row],[Team Number]],CoreValuesResults[Team Number],0))),0, UPPER(INDEX(CoreValuesResults[Rising All-Star Selection],MATCH(TournamentData[[#This Row],[Team Number]],CoreValuesResults[Team Number],0))))</f>
        <v>0</v>
      </c>
      <c r="S22" s="39">
        <f>IF(ISNA(INDEX(CoreValuesResults[Motivate Selection],MATCH(TournamentData[[#This Row],[Team Number]],CoreValuesResults[Team Number],0))),0, UPPER(INDEX(CoreValuesResults[Motivate Selection],MATCH(TournamentData[[#This Row],[Team Number]],CoreValuesResults[Team Number],0))))</f>
        <v>0</v>
      </c>
      <c r="V22" s="41"/>
      <c r="W22" s="37">
        <f>IF(ISNA(INDEX(CoreValuesResults[Core Values Score],MATCH(TournamentData[[#This Row],[Team Number]],CoreValuesResults[Team Number],0))),0,INDEX(CoreValuesResults[Core Values Score],MATCH(TournamentData[[#This Row],[Team Number]],CoreValuesResults[Team Number],0)))</f>
        <v>0</v>
      </c>
      <c r="X22" s="37">
        <f>IF(ISNA(INDEX(InnovationProjectResults[Innovation Project Score],MATCH(TournamentData[[#This Row],[Team Number]],InnovationProjectResults[Team Number],0))),0,INDEX(InnovationProjectResults[Innovation Project Score],MATCH(TournamentData[[#This Row],[Team Number]],InnovationProjectResults[Team Number],0)))</f>
        <v>0</v>
      </c>
      <c r="Y22" s="37">
        <f>IF(ISNA(INDEX(RobotDesignResults[Robot Design Score],MATCH(TournamentData[[#This Row],[Team Number]],RobotDesignResults[Team Number],0))),0,INDEX(RobotDesignResults[Robot Design Score],MATCH(TournamentData[[#This Row],[Team Number]],RobotDesignResults[Team Number],0)))</f>
        <v>0</v>
      </c>
      <c r="Z22"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22" s="107">
        <f t="shared" si="0"/>
        <v>0</v>
      </c>
      <c r="AE22" s="63"/>
      <c r="AF22" s="42"/>
      <c r="AG22" s="41"/>
    </row>
    <row r="23" spans="1:33" s="40" customFormat="1" ht="20.25" customHeight="1">
      <c r="A23"/>
      <c r="B23" s="36" t="str">
        <f>IF(ISNA(INDEX(OfficialTeamList[Team Name],MATCH(TournamentData[[#This Row],[Team Number]], OfficialTeamList[Team Number],0))),"",INDEX(OfficialTeamList[Team Name],MATCH(TournamentData[[#This Row],[Team Number]], OfficialTeamList[Team Number],0)))</f>
        <v/>
      </c>
      <c r="C23" s="117" t="str">
        <f>IF(ISNA(INDEX(OfficialTeamList[Pod or Lane Number],MATCH(TournamentData[[#This Row],[Team Number]], OfficialTeamList[Team Number],0))),"",INDEX(OfficialTeamList[Pod or Lane Number],MATCH(TournamentData[[#This Row],[Team Number]], OfficialTeamList[Team Number],0)))</f>
        <v/>
      </c>
      <c r="D23" s="37" t="str">
        <f>IF(TournamentData[[#This Row],[Team Number]]="","",IF(ISNA(INDEX('Robot Game Scores'!C:C,MATCH(TournamentData[[#This Row],[Team Number]], 'Robot Game Scores'!$B:$B,0))),0,INDEX('Robot Game Scores'!C:C,MATCH(TournamentData[[#This Row],[Team Number]], 'Robot Game Scores'!$B:$B,0))))</f>
        <v/>
      </c>
      <c r="E23" s="37" t="str">
        <f>IF(TournamentData[[#This Row],[Team Number]]="","",IF(ISNA(INDEX('Robot Game Scores'!D:D,MATCH(TournamentData[[#This Row],[Team Number]], 'Robot Game Scores'!$B:$B,0))),0,INDEX('Robot Game Scores'!D:D,MATCH(TournamentData[[#This Row],[Team Number]], 'Robot Game Scores'!$B:$B,0))))</f>
        <v/>
      </c>
      <c r="F23" s="37" t="str">
        <f>IF(TournamentData[[#This Row],[Team Number]]="","",IF(ISNA(INDEX('Robot Game Scores'!E:E,MATCH(TournamentData[[#This Row],[Team Number]], 'Robot Game Scores'!$B:$B,0))),0,INDEX('Robot Game Scores'!E:E,MATCH(TournamentData[[#This Row],[Team Number]], 'Robot Game Scores'!$B:$B,0))))</f>
        <v/>
      </c>
      <c r="G23" s="37" t="str">
        <f>IF(TournamentData[[#This Row],[Team Number]]="","",IF(ISNA(INDEX('Robot Game Scores'!F:F,MATCH(TournamentData[[#This Row],[Team Number]], 'Robot Game Scores'!$B:$B,0))),0,INDEX('Robot Game Scores'!F:F,MATCH(TournamentData[[#This Row],[Team Number]], 'Robot Game Scores'!$B:$B,0))))</f>
        <v/>
      </c>
      <c r="H23" s="37" t="str">
        <f>IF(TournamentData[[#This Row],[Team Number]]="","",IF(ISNA(INDEX('Robot Game Scores'!G:G,MATCH(TournamentData[[#This Row],[Team Number]], 'Robot Game Scores'!$B:$B,0))),0,INDEX('Robot Game Scores'!G:G,MATCH(TournamentData[[#This Row],[Team Number]], 'Robot Game Scores'!$B:$B,0))))</f>
        <v/>
      </c>
      <c r="I2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23" s="37" t="str">
        <f>IF(TournamentData[[#This Row],[Team Number]]="","",_xlfn.RANK.EQ(TournamentData[[#This Row],[Max Robot Game Score]],TournamentData[Max Robot Game Score]))</f>
        <v/>
      </c>
      <c r="K2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2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2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2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23" s="38" t="str">
        <f>IF(TournamentData[[#This Row],[Team Number]]="","",IF(N23,RANK(N23,N$3:N$110,1)-COUNTIF(N$3:N$110,0),NumberOfTeams+1))</f>
        <v/>
      </c>
      <c r="P23" s="38" t="str">
        <f>IF(TournamentData[[#This Row],[Champion''s Rank]]&lt;&gt;"",TournamentData[[#This Row],[Champion''s Rank]],"")</f>
        <v/>
      </c>
      <c r="Q23" s="39">
        <f>IF(ISNA(INDEX(CoreValuesResults[Breakthrough Selection],MATCH(TournamentData[[#This Row],[Team Number]],CoreValuesResults[Team Number],0))),0, UPPER(INDEX(CoreValuesResults[Breakthrough Selection],MATCH(TournamentData[[#This Row],[Team Number]],CoreValuesResults[Team Number],0))))</f>
        <v>0</v>
      </c>
      <c r="R23" s="39">
        <f>IF(ISNA(INDEX(CoreValuesResults[Rising All-Star Selection],MATCH(TournamentData[[#This Row],[Team Number]],CoreValuesResults[Team Number],0))),0, UPPER(INDEX(CoreValuesResults[Rising All-Star Selection],MATCH(TournamentData[[#This Row],[Team Number]],CoreValuesResults[Team Number],0))))</f>
        <v>0</v>
      </c>
      <c r="S23" s="39">
        <f>IF(ISNA(INDEX(CoreValuesResults[Motivate Selection],MATCH(TournamentData[[#This Row],[Team Number]],CoreValuesResults[Team Number],0))),0, UPPER(INDEX(CoreValuesResults[Motivate Selection],MATCH(TournamentData[[#This Row],[Team Number]],CoreValuesResults[Team Number],0))))</f>
        <v>0</v>
      </c>
      <c r="V23" s="41"/>
      <c r="W23" s="37">
        <f>IF(ISNA(INDEX(CoreValuesResults[Core Values Score],MATCH(TournamentData[[#This Row],[Team Number]],CoreValuesResults[Team Number],0))),0,INDEX(CoreValuesResults[Core Values Score],MATCH(TournamentData[[#This Row],[Team Number]],CoreValuesResults[Team Number],0)))</f>
        <v>0</v>
      </c>
      <c r="X2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23" s="37">
        <f>IF(ISNA(INDEX(RobotDesignResults[Robot Design Score],MATCH(TournamentData[[#This Row],[Team Number]],RobotDesignResults[Team Number],0))),0,INDEX(RobotDesignResults[Robot Design Score],MATCH(TournamentData[[#This Row],[Team Number]],RobotDesignResults[Team Number],0)))</f>
        <v>0</v>
      </c>
      <c r="Z2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23" s="107">
        <f t="shared" si="0"/>
        <v>0</v>
      </c>
      <c r="AE23" s="63"/>
      <c r="AF23" s="42"/>
      <c r="AG23" s="41"/>
    </row>
    <row r="24" spans="1:33" s="40" customFormat="1" ht="20.25" customHeight="1">
      <c r="A24"/>
      <c r="B24" s="36" t="str">
        <f>IF(ISNA(INDEX(OfficialTeamList[Team Name],MATCH(TournamentData[[#This Row],[Team Number]], OfficialTeamList[Team Number],0))),"",INDEX(OfficialTeamList[Team Name],MATCH(TournamentData[[#This Row],[Team Number]], OfficialTeamList[Team Number],0)))</f>
        <v/>
      </c>
      <c r="C24" s="117" t="str">
        <f>IF(ISNA(INDEX(OfficialTeamList[Pod or Lane Number],MATCH(TournamentData[[#This Row],[Team Number]], OfficialTeamList[Team Number],0))),"",INDEX(OfficialTeamList[Pod or Lane Number],MATCH(TournamentData[[#This Row],[Team Number]], OfficialTeamList[Team Number],0)))</f>
        <v/>
      </c>
      <c r="D24" s="37" t="str">
        <f>IF(TournamentData[[#This Row],[Team Number]]="","",IF(ISNA(INDEX('Robot Game Scores'!C:C,MATCH(TournamentData[[#This Row],[Team Number]], 'Robot Game Scores'!$B:$B,0))),0,INDEX('Robot Game Scores'!C:C,MATCH(TournamentData[[#This Row],[Team Number]], 'Robot Game Scores'!$B:$B,0))))</f>
        <v/>
      </c>
      <c r="E24" s="37" t="str">
        <f>IF(TournamentData[[#This Row],[Team Number]]="","",IF(ISNA(INDEX('Robot Game Scores'!D:D,MATCH(TournamentData[[#This Row],[Team Number]], 'Robot Game Scores'!$B:$B,0))),0,INDEX('Robot Game Scores'!D:D,MATCH(TournamentData[[#This Row],[Team Number]], 'Robot Game Scores'!$B:$B,0))))</f>
        <v/>
      </c>
      <c r="F24" s="37" t="str">
        <f>IF(TournamentData[[#This Row],[Team Number]]="","",IF(ISNA(INDEX('Robot Game Scores'!E:E,MATCH(TournamentData[[#This Row],[Team Number]], 'Robot Game Scores'!$B:$B,0))),0,INDEX('Robot Game Scores'!E:E,MATCH(TournamentData[[#This Row],[Team Number]], 'Robot Game Scores'!$B:$B,0))))</f>
        <v/>
      </c>
      <c r="G24" s="37" t="str">
        <f>IF(TournamentData[[#This Row],[Team Number]]="","",IF(ISNA(INDEX('Robot Game Scores'!F:F,MATCH(TournamentData[[#This Row],[Team Number]], 'Robot Game Scores'!$B:$B,0))),0,INDEX('Robot Game Scores'!F:F,MATCH(TournamentData[[#This Row],[Team Number]], 'Robot Game Scores'!$B:$B,0))))</f>
        <v/>
      </c>
      <c r="H24" s="37" t="str">
        <f>IF(TournamentData[[#This Row],[Team Number]]="","",IF(ISNA(INDEX('Robot Game Scores'!G:G,MATCH(TournamentData[[#This Row],[Team Number]], 'Robot Game Scores'!$B:$B,0))),0,INDEX('Robot Game Scores'!G:G,MATCH(TournamentData[[#This Row],[Team Number]], 'Robot Game Scores'!$B:$B,0))))</f>
        <v/>
      </c>
      <c r="I2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24" s="37" t="str">
        <f>IF(TournamentData[[#This Row],[Team Number]]="","",_xlfn.RANK.EQ(TournamentData[[#This Row],[Max Robot Game Score]],TournamentData[Max Robot Game Score]))</f>
        <v/>
      </c>
      <c r="K2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2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2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2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24" s="38" t="str">
        <f>IF(TournamentData[[#This Row],[Team Number]]="","",IF(N24,RANK(N24,N$3:N$110,1)-COUNTIF(N$3:N$110,0),NumberOfTeams+1))</f>
        <v/>
      </c>
      <c r="P24" s="38" t="str">
        <f>IF(TournamentData[[#This Row],[Champion''s Rank]]&lt;&gt;"",TournamentData[[#This Row],[Champion''s Rank]],"")</f>
        <v/>
      </c>
      <c r="Q24" s="39">
        <f>IF(ISNA(INDEX(CoreValuesResults[Breakthrough Selection],MATCH(TournamentData[[#This Row],[Team Number]],CoreValuesResults[Team Number],0))),0, UPPER(INDEX(CoreValuesResults[Breakthrough Selection],MATCH(TournamentData[[#This Row],[Team Number]],CoreValuesResults[Team Number],0))))</f>
        <v>0</v>
      </c>
      <c r="R24" s="39">
        <f>IF(ISNA(INDEX(CoreValuesResults[Rising All-Star Selection],MATCH(TournamentData[[#This Row],[Team Number]],CoreValuesResults[Team Number],0))),0, UPPER(INDEX(CoreValuesResults[Rising All-Star Selection],MATCH(TournamentData[[#This Row],[Team Number]],CoreValuesResults[Team Number],0))))</f>
        <v>0</v>
      </c>
      <c r="S24" s="39">
        <f>IF(ISNA(INDEX(CoreValuesResults[Motivate Selection],MATCH(TournamentData[[#This Row],[Team Number]],CoreValuesResults[Team Number],0))),0, UPPER(INDEX(CoreValuesResults[Motivate Selection],MATCH(TournamentData[[#This Row],[Team Number]],CoreValuesResults[Team Number],0))))</f>
        <v>0</v>
      </c>
      <c r="V24" s="41"/>
      <c r="W24" s="37">
        <f>IF(ISNA(INDEX(CoreValuesResults[Core Values Score],MATCH(TournamentData[[#This Row],[Team Number]],CoreValuesResults[Team Number],0))),0,INDEX(CoreValuesResults[Core Values Score],MATCH(TournamentData[[#This Row],[Team Number]],CoreValuesResults[Team Number],0)))</f>
        <v>0</v>
      </c>
      <c r="X2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24" s="37">
        <f>IF(ISNA(INDEX(RobotDesignResults[Robot Design Score],MATCH(TournamentData[[#This Row],[Team Number]],RobotDesignResults[Team Number],0))),0,INDEX(RobotDesignResults[Robot Design Score],MATCH(TournamentData[[#This Row],[Team Number]],RobotDesignResults[Team Number],0)))</f>
        <v>0</v>
      </c>
      <c r="Z2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24" s="107">
        <f t="shared" si="0"/>
        <v>0</v>
      </c>
      <c r="AE24" s="63"/>
      <c r="AF24" s="42"/>
      <c r="AG24" s="41"/>
    </row>
    <row r="25" spans="1:33" s="40" customFormat="1" ht="20.25" customHeight="1">
      <c r="A25"/>
      <c r="B25" s="36" t="str">
        <f>IF(ISNA(INDEX(OfficialTeamList[Team Name],MATCH(TournamentData[[#This Row],[Team Number]], OfficialTeamList[Team Number],0))),"",INDEX(OfficialTeamList[Team Name],MATCH(TournamentData[[#This Row],[Team Number]], OfficialTeamList[Team Number],0)))</f>
        <v/>
      </c>
      <c r="C25" s="117" t="str">
        <f>IF(ISNA(INDEX(OfficialTeamList[Pod or Lane Number],MATCH(TournamentData[[#This Row],[Team Number]], OfficialTeamList[Team Number],0))),"",INDEX(OfficialTeamList[Pod or Lane Number],MATCH(TournamentData[[#This Row],[Team Number]], OfficialTeamList[Team Number],0)))</f>
        <v/>
      </c>
      <c r="D25" s="37" t="str">
        <f>IF(TournamentData[[#This Row],[Team Number]]="","",IF(ISNA(INDEX('Robot Game Scores'!C:C,MATCH(TournamentData[[#This Row],[Team Number]], 'Robot Game Scores'!$B:$B,0))),0,INDEX('Robot Game Scores'!C:C,MATCH(TournamentData[[#This Row],[Team Number]], 'Robot Game Scores'!$B:$B,0))))</f>
        <v/>
      </c>
      <c r="E25" s="37" t="str">
        <f>IF(TournamentData[[#This Row],[Team Number]]="","",IF(ISNA(INDEX('Robot Game Scores'!D:D,MATCH(TournamentData[[#This Row],[Team Number]], 'Robot Game Scores'!$B:$B,0))),0,INDEX('Robot Game Scores'!D:D,MATCH(TournamentData[[#This Row],[Team Number]], 'Robot Game Scores'!$B:$B,0))))</f>
        <v/>
      </c>
      <c r="F25" s="37" t="str">
        <f>IF(TournamentData[[#This Row],[Team Number]]="","",IF(ISNA(INDEX('Robot Game Scores'!E:E,MATCH(TournamentData[[#This Row],[Team Number]], 'Robot Game Scores'!$B:$B,0))),0,INDEX('Robot Game Scores'!E:E,MATCH(TournamentData[[#This Row],[Team Number]], 'Robot Game Scores'!$B:$B,0))))</f>
        <v/>
      </c>
      <c r="G25" s="37" t="str">
        <f>IF(TournamentData[[#This Row],[Team Number]]="","",IF(ISNA(INDEX('Robot Game Scores'!F:F,MATCH(TournamentData[[#This Row],[Team Number]], 'Robot Game Scores'!$B:$B,0))),0,INDEX('Robot Game Scores'!F:F,MATCH(TournamentData[[#This Row],[Team Number]], 'Robot Game Scores'!$B:$B,0))))</f>
        <v/>
      </c>
      <c r="H25" s="37" t="str">
        <f>IF(TournamentData[[#This Row],[Team Number]]="","",IF(ISNA(INDEX('Robot Game Scores'!G:G,MATCH(TournamentData[[#This Row],[Team Number]], 'Robot Game Scores'!$B:$B,0))),0,INDEX('Robot Game Scores'!G:G,MATCH(TournamentData[[#This Row],[Team Number]], 'Robot Game Scores'!$B:$B,0))))</f>
        <v/>
      </c>
      <c r="I2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25" s="37" t="str">
        <f>IF(TournamentData[[#This Row],[Team Number]]="","",_xlfn.RANK.EQ(TournamentData[[#This Row],[Max Robot Game Score]],TournamentData[Max Robot Game Score]))</f>
        <v/>
      </c>
      <c r="K2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2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2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2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25" s="38" t="str">
        <f>IF(TournamentData[[#This Row],[Team Number]]="","",IF(N25,RANK(N25,N$3:N$110,1)-COUNTIF(N$3:N$110,0),NumberOfTeams+1))</f>
        <v/>
      </c>
      <c r="P25" s="38" t="str">
        <f>IF(TournamentData[[#This Row],[Champion''s Rank]]&lt;&gt;"",TournamentData[[#This Row],[Champion''s Rank]],"")</f>
        <v/>
      </c>
      <c r="Q25" s="39">
        <f>IF(ISNA(INDEX(CoreValuesResults[Breakthrough Selection],MATCH(TournamentData[[#This Row],[Team Number]],CoreValuesResults[Team Number],0))),0, UPPER(INDEX(CoreValuesResults[Breakthrough Selection],MATCH(TournamentData[[#This Row],[Team Number]],CoreValuesResults[Team Number],0))))</f>
        <v>0</v>
      </c>
      <c r="R25" s="39">
        <f>IF(ISNA(INDEX(CoreValuesResults[Rising All-Star Selection],MATCH(TournamentData[[#This Row],[Team Number]],CoreValuesResults[Team Number],0))),0, UPPER(INDEX(CoreValuesResults[Rising All-Star Selection],MATCH(TournamentData[[#This Row],[Team Number]],CoreValuesResults[Team Number],0))))</f>
        <v>0</v>
      </c>
      <c r="S25" s="39">
        <f>IF(ISNA(INDEX(CoreValuesResults[Motivate Selection],MATCH(TournamentData[[#This Row],[Team Number]],CoreValuesResults[Team Number],0))),0, UPPER(INDEX(CoreValuesResults[Motivate Selection],MATCH(TournamentData[[#This Row],[Team Number]],CoreValuesResults[Team Number],0))))</f>
        <v>0</v>
      </c>
      <c r="V25" s="41"/>
      <c r="W25" s="37">
        <f>IF(ISNA(INDEX(CoreValuesResults[Core Values Score],MATCH(TournamentData[[#This Row],[Team Number]],CoreValuesResults[Team Number],0))),0,INDEX(CoreValuesResults[Core Values Score],MATCH(TournamentData[[#This Row],[Team Number]],CoreValuesResults[Team Number],0)))</f>
        <v>0</v>
      </c>
      <c r="X2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25" s="37">
        <f>IF(ISNA(INDEX(RobotDesignResults[Robot Design Score],MATCH(TournamentData[[#This Row],[Team Number]],RobotDesignResults[Team Number],0))),0,INDEX(RobotDesignResults[Robot Design Score],MATCH(TournamentData[[#This Row],[Team Number]],RobotDesignResults[Team Number],0)))</f>
        <v>0</v>
      </c>
      <c r="Z2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25" s="107">
        <f t="shared" si="0"/>
        <v>0</v>
      </c>
      <c r="AE25" s="63"/>
      <c r="AF25" s="42"/>
      <c r="AG25" s="41"/>
    </row>
    <row r="26" spans="1:33" s="40" customFormat="1" ht="20.25" customHeight="1">
      <c r="A26"/>
      <c r="B26" s="36" t="str">
        <f>IF(ISNA(INDEX(OfficialTeamList[Team Name],MATCH(TournamentData[[#This Row],[Team Number]], OfficialTeamList[Team Number],0))),"",INDEX(OfficialTeamList[Team Name],MATCH(TournamentData[[#This Row],[Team Number]], OfficialTeamList[Team Number],0)))</f>
        <v/>
      </c>
      <c r="C26" s="117" t="str">
        <f>IF(ISNA(INDEX(OfficialTeamList[Pod or Lane Number],MATCH(TournamentData[[#This Row],[Team Number]], OfficialTeamList[Team Number],0))),"",INDEX(OfficialTeamList[Pod or Lane Number],MATCH(TournamentData[[#This Row],[Team Number]], OfficialTeamList[Team Number],0)))</f>
        <v/>
      </c>
      <c r="D26" s="37" t="str">
        <f>IF(TournamentData[[#This Row],[Team Number]]="","",IF(ISNA(INDEX('Robot Game Scores'!C:C,MATCH(TournamentData[[#This Row],[Team Number]], 'Robot Game Scores'!$B:$B,0))),0,INDEX('Robot Game Scores'!C:C,MATCH(TournamentData[[#This Row],[Team Number]], 'Robot Game Scores'!$B:$B,0))))</f>
        <v/>
      </c>
      <c r="E26" s="37" t="str">
        <f>IF(TournamentData[[#This Row],[Team Number]]="","",IF(ISNA(INDEX('Robot Game Scores'!D:D,MATCH(TournamentData[[#This Row],[Team Number]], 'Robot Game Scores'!$B:$B,0))),0,INDEX('Robot Game Scores'!D:D,MATCH(TournamentData[[#This Row],[Team Number]], 'Robot Game Scores'!$B:$B,0))))</f>
        <v/>
      </c>
      <c r="F26" s="37" t="str">
        <f>IF(TournamentData[[#This Row],[Team Number]]="","",IF(ISNA(INDEX('Robot Game Scores'!E:E,MATCH(TournamentData[[#This Row],[Team Number]], 'Robot Game Scores'!$B:$B,0))),0,INDEX('Robot Game Scores'!E:E,MATCH(TournamentData[[#This Row],[Team Number]], 'Robot Game Scores'!$B:$B,0))))</f>
        <v/>
      </c>
      <c r="G26" s="37" t="str">
        <f>IF(TournamentData[[#This Row],[Team Number]]="","",IF(ISNA(INDEX('Robot Game Scores'!F:F,MATCH(TournamentData[[#This Row],[Team Number]], 'Robot Game Scores'!$B:$B,0))),0,INDEX('Robot Game Scores'!F:F,MATCH(TournamentData[[#This Row],[Team Number]], 'Robot Game Scores'!$B:$B,0))))</f>
        <v/>
      </c>
      <c r="H26" s="37" t="str">
        <f>IF(TournamentData[[#This Row],[Team Number]]="","",IF(ISNA(INDEX('Robot Game Scores'!G:G,MATCH(TournamentData[[#This Row],[Team Number]], 'Robot Game Scores'!$B:$B,0))),0,INDEX('Robot Game Scores'!G:G,MATCH(TournamentData[[#This Row],[Team Number]], 'Robot Game Scores'!$B:$B,0))))</f>
        <v/>
      </c>
      <c r="I2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26" s="37" t="str">
        <f>IF(TournamentData[[#This Row],[Team Number]]="","",_xlfn.RANK.EQ(TournamentData[[#This Row],[Max Robot Game Score]],TournamentData[Max Robot Game Score]))</f>
        <v/>
      </c>
      <c r="K2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2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2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2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26" s="38" t="str">
        <f>IF(TournamentData[[#This Row],[Team Number]]="","",IF(N26,RANK(N26,N$3:N$110,1)-COUNTIF(N$3:N$110,0),NumberOfTeams+1))</f>
        <v/>
      </c>
      <c r="P26" s="38" t="str">
        <f>IF(TournamentData[[#This Row],[Champion''s Rank]]&lt;&gt;"",TournamentData[[#This Row],[Champion''s Rank]],"")</f>
        <v/>
      </c>
      <c r="Q26" s="43">
        <f>IF(ISNA(INDEX(CoreValuesResults[Breakthrough Selection],MATCH(TournamentData[[#This Row],[Team Number]],CoreValuesResults[Team Number],0))),0, UPPER(INDEX(CoreValuesResults[Breakthrough Selection],MATCH(TournamentData[[#This Row],[Team Number]],CoreValuesResults[Team Number],0))))</f>
        <v>0</v>
      </c>
      <c r="R26" s="43">
        <f>IF(ISNA(INDEX(CoreValuesResults[Rising All-Star Selection],MATCH(TournamentData[[#This Row],[Team Number]],CoreValuesResults[Team Number],0))),0, UPPER(INDEX(CoreValuesResults[Rising All-Star Selection],MATCH(TournamentData[[#This Row],[Team Number]],CoreValuesResults[Team Number],0))))</f>
        <v>0</v>
      </c>
      <c r="S26" s="43">
        <f>IF(ISNA(INDEX(CoreValuesResults[Motivate Selection],MATCH(TournamentData[[#This Row],[Team Number]],CoreValuesResults[Team Number],0))),0, UPPER(INDEX(CoreValuesResults[Motivate Selection],MATCH(TournamentData[[#This Row],[Team Number]],CoreValuesResults[Team Number],0))))</f>
        <v>0</v>
      </c>
      <c r="V26" s="41"/>
      <c r="W26" s="37">
        <f>IF(ISNA(INDEX(CoreValuesResults[Core Values Score],MATCH(TournamentData[[#This Row],[Team Number]],CoreValuesResults[Team Number],0))),0,INDEX(CoreValuesResults[Core Values Score],MATCH(TournamentData[[#This Row],[Team Number]],CoreValuesResults[Team Number],0)))</f>
        <v>0</v>
      </c>
      <c r="X2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26" s="37">
        <f>IF(ISNA(INDEX(RobotDesignResults[Robot Design Score],MATCH(TournamentData[[#This Row],[Team Number]],RobotDesignResults[Team Number],0))),0,INDEX(RobotDesignResults[Robot Design Score],MATCH(TournamentData[[#This Row],[Team Number]],RobotDesignResults[Team Number],0)))</f>
        <v>0</v>
      </c>
      <c r="Z2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26" s="107">
        <f t="shared" si="0"/>
        <v>0</v>
      </c>
      <c r="AE26" s="63"/>
      <c r="AF26" s="42"/>
      <c r="AG26" s="41"/>
    </row>
    <row r="27" spans="1:33" s="40" customFormat="1" ht="20.25" customHeight="1">
      <c r="A27"/>
      <c r="B27" s="36" t="str">
        <f>IF(ISNA(INDEX(OfficialTeamList[Team Name],MATCH(TournamentData[[#This Row],[Team Number]], OfficialTeamList[Team Number],0))),"",INDEX(OfficialTeamList[Team Name],MATCH(TournamentData[[#This Row],[Team Number]], OfficialTeamList[Team Number],0)))</f>
        <v/>
      </c>
      <c r="C27" s="117" t="str">
        <f>IF(ISNA(INDEX(OfficialTeamList[Pod or Lane Number],MATCH(TournamentData[[#This Row],[Team Number]], OfficialTeamList[Team Number],0))),"",INDEX(OfficialTeamList[Pod or Lane Number],MATCH(TournamentData[[#This Row],[Team Number]], OfficialTeamList[Team Number],0)))</f>
        <v/>
      </c>
      <c r="D27" s="37" t="str">
        <f>IF(TournamentData[[#This Row],[Team Number]]="","",IF(ISNA(INDEX('Robot Game Scores'!C:C,MATCH(TournamentData[[#This Row],[Team Number]], 'Robot Game Scores'!$B:$B,0))),0,INDEX('Robot Game Scores'!C:C,MATCH(TournamentData[[#This Row],[Team Number]], 'Robot Game Scores'!$B:$B,0))))</f>
        <v/>
      </c>
      <c r="E27" s="37" t="str">
        <f>IF(TournamentData[[#This Row],[Team Number]]="","",IF(ISNA(INDEX('Robot Game Scores'!D:D,MATCH(TournamentData[[#This Row],[Team Number]], 'Robot Game Scores'!$B:$B,0))),0,INDEX('Robot Game Scores'!D:D,MATCH(TournamentData[[#This Row],[Team Number]], 'Robot Game Scores'!$B:$B,0))))</f>
        <v/>
      </c>
      <c r="F27" s="37" t="str">
        <f>IF(TournamentData[[#This Row],[Team Number]]="","",IF(ISNA(INDEX('Robot Game Scores'!E:E,MATCH(TournamentData[[#This Row],[Team Number]], 'Robot Game Scores'!$B:$B,0))),0,INDEX('Robot Game Scores'!E:E,MATCH(TournamentData[[#This Row],[Team Number]], 'Robot Game Scores'!$B:$B,0))))</f>
        <v/>
      </c>
      <c r="G27" s="37" t="str">
        <f>IF(TournamentData[[#This Row],[Team Number]]="","",IF(ISNA(INDEX('Robot Game Scores'!F:F,MATCH(TournamentData[[#This Row],[Team Number]], 'Robot Game Scores'!$B:$B,0))),0,INDEX('Robot Game Scores'!F:F,MATCH(TournamentData[[#This Row],[Team Number]], 'Robot Game Scores'!$B:$B,0))))</f>
        <v/>
      </c>
      <c r="H27" s="37" t="str">
        <f>IF(TournamentData[[#This Row],[Team Number]]="","",IF(ISNA(INDEX('Robot Game Scores'!G:G,MATCH(TournamentData[[#This Row],[Team Number]], 'Robot Game Scores'!$B:$B,0))),0,INDEX('Robot Game Scores'!G:G,MATCH(TournamentData[[#This Row],[Team Number]], 'Robot Game Scores'!$B:$B,0))))</f>
        <v/>
      </c>
      <c r="I2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27" s="37" t="str">
        <f>IF(TournamentData[[#This Row],[Team Number]]="","",_xlfn.RANK.EQ(TournamentData[[#This Row],[Max Robot Game Score]],TournamentData[Max Robot Game Score]))</f>
        <v/>
      </c>
      <c r="K2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2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2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2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27" s="38" t="str">
        <f>IF(TournamentData[[#This Row],[Team Number]]="","",IF(N27,RANK(N27,N$3:N$110,1)-COUNTIF(N$3:N$110,0),NumberOfTeams+1))</f>
        <v/>
      </c>
      <c r="P27" s="38" t="str">
        <f>IF(TournamentData[[#This Row],[Champion''s Rank]]&lt;&gt;"",TournamentData[[#This Row],[Champion''s Rank]],"")</f>
        <v/>
      </c>
      <c r="Q27" s="39">
        <f>IF(ISNA(INDEX(CoreValuesResults[Breakthrough Selection],MATCH(TournamentData[[#This Row],[Team Number]],CoreValuesResults[Team Number],0))),0, UPPER(INDEX(CoreValuesResults[Breakthrough Selection],MATCH(TournamentData[[#This Row],[Team Number]],CoreValuesResults[Team Number],0))))</f>
        <v>0</v>
      </c>
      <c r="R27" s="39">
        <f>IF(ISNA(INDEX(CoreValuesResults[Rising All-Star Selection],MATCH(TournamentData[[#This Row],[Team Number]],CoreValuesResults[Team Number],0))),0, UPPER(INDEX(CoreValuesResults[Rising All-Star Selection],MATCH(TournamentData[[#This Row],[Team Number]],CoreValuesResults[Team Number],0))))</f>
        <v>0</v>
      </c>
      <c r="S27" s="39">
        <f>IF(ISNA(INDEX(CoreValuesResults[Motivate Selection],MATCH(TournamentData[[#This Row],[Team Number]],CoreValuesResults[Team Number],0))),0, UPPER(INDEX(CoreValuesResults[Motivate Selection],MATCH(TournamentData[[#This Row],[Team Number]],CoreValuesResults[Team Number],0))))</f>
        <v>0</v>
      </c>
      <c r="V27" s="41"/>
      <c r="W27" s="37">
        <f>IF(ISNA(INDEX(CoreValuesResults[Core Values Score],MATCH(TournamentData[[#This Row],[Team Number]],CoreValuesResults[Team Number],0))),0,INDEX(CoreValuesResults[Core Values Score],MATCH(TournamentData[[#This Row],[Team Number]],CoreValuesResults[Team Number],0)))</f>
        <v>0</v>
      </c>
      <c r="X2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27" s="37">
        <f>IF(ISNA(INDEX(RobotDesignResults[Robot Design Score],MATCH(TournamentData[[#This Row],[Team Number]],RobotDesignResults[Team Number],0))),0,INDEX(RobotDesignResults[Robot Design Score],MATCH(TournamentData[[#This Row],[Team Number]],RobotDesignResults[Team Number],0)))</f>
        <v>0</v>
      </c>
      <c r="Z2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27" s="107">
        <f t="shared" si="0"/>
        <v>0</v>
      </c>
      <c r="AE27" s="63"/>
      <c r="AF27" s="42"/>
      <c r="AG27" s="41"/>
    </row>
    <row r="28" spans="1:33" s="40" customFormat="1" ht="20.25" customHeight="1">
      <c r="A28"/>
      <c r="B28" s="36" t="str">
        <f>IF(ISNA(INDEX(OfficialTeamList[Team Name],MATCH(TournamentData[[#This Row],[Team Number]], OfficialTeamList[Team Number],0))),"",INDEX(OfficialTeamList[Team Name],MATCH(TournamentData[[#This Row],[Team Number]], OfficialTeamList[Team Number],0)))</f>
        <v/>
      </c>
      <c r="C28" s="117" t="str">
        <f>IF(ISNA(INDEX(OfficialTeamList[Pod or Lane Number],MATCH(TournamentData[[#This Row],[Team Number]], OfficialTeamList[Team Number],0))),"",INDEX(OfficialTeamList[Pod or Lane Number],MATCH(TournamentData[[#This Row],[Team Number]], OfficialTeamList[Team Number],0)))</f>
        <v/>
      </c>
      <c r="D28" s="37" t="str">
        <f>IF(TournamentData[[#This Row],[Team Number]]="","",IF(ISNA(INDEX('Robot Game Scores'!C:C,MATCH(TournamentData[[#This Row],[Team Number]], 'Robot Game Scores'!$B:$B,0))),0,INDEX('Robot Game Scores'!C:C,MATCH(TournamentData[[#This Row],[Team Number]], 'Robot Game Scores'!$B:$B,0))))</f>
        <v/>
      </c>
      <c r="E28" s="37" t="str">
        <f>IF(TournamentData[[#This Row],[Team Number]]="","",IF(ISNA(INDEX('Robot Game Scores'!D:D,MATCH(TournamentData[[#This Row],[Team Number]], 'Robot Game Scores'!$B:$B,0))),0,INDEX('Robot Game Scores'!D:D,MATCH(TournamentData[[#This Row],[Team Number]], 'Robot Game Scores'!$B:$B,0))))</f>
        <v/>
      </c>
      <c r="F28" s="37" t="str">
        <f>IF(TournamentData[[#This Row],[Team Number]]="","",IF(ISNA(INDEX('Robot Game Scores'!E:E,MATCH(TournamentData[[#This Row],[Team Number]], 'Robot Game Scores'!$B:$B,0))),0,INDEX('Robot Game Scores'!E:E,MATCH(TournamentData[[#This Row],[Team Number]], 'Robot Game Scores'!$B:$B,0))))</f>
        <v/>
      </c>
      <c r="G28" s="37" t="str">
        <f>IF(TournamentData[[#This Row],[Team Number]]="","",IF(ISNA(INDEX('Robot Game Scores'!F:F,MATCH(TournamentData[[#This Row],[Team Number]], 'Robot Game Scores'!$B:$B,0))),0,INDEX('Robot Game Scores'!F:F,MATCH(TournamentData[[#This Row],[Team Number]], 'Robot Game Scores'!$B:$B,0))))</f>
        <v/>
      </c>
      <c r="H28" s="37" t="str">
        <f>IF(TournamentData[[#This Row],[Team Number]]="","",IF(ISNA(INDEX('Robot Game Scores'!G:G,MATCH(TournamentData[[#This Row],[Team Number]], 'Robot Game Scores'!$B:$B,0))),0,INDEX('Robot Game Scores'!G:G,MATCH(TournamentData[[#This Row],[Team Number]], 'Robot Game Scores'!$B:$B,0))))</f>
        <v/>
      </c>
      <c r="I2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28" s="37" t="str">
        <f>IF(TournamentData[[#This Row],[Team Number]]="","",_xlfn.RANK.EQ(TournamentData[[#This Row],[Max Robot Game Score]],TournamentData[Max Robot Game Score]))</f>
        <v/>
      </c>
      <c r="K2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2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2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2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28" s="38" t="str">
        <f>IF(TournamentData[[#This Row],[Team Number]]="","",IF(N28,RANK(N28,N$3:N$110,1)-COUNTIF(N$3:N$110,0),NumberOfTeams+1))</f>
        <v/>
      </c>
      <c r="P28" s="38" t="str">
        <f>IF(TournamentData[[#This Row],[Champion''s Rank]]&lt;&gt;"",TournamentData[[#This Row],[Champion''s Rank]],"")</f>
        <v/>
      </c>
      <c r="Q28" s="39">
        <f>IF(ISNA(INDEX(CoreValuesResults[Breakthrough Selection],MATCH(TournamentData[[#This Row],[Team Number]],CoreValuesResults[Team Number],0))),0, UPPER(INDEX(CoreValuesResults[Breakthrough Selection],MATCH(TournamentData[[#This Row],[Team Number]],CoreValuesResults[Team Number],0))))</f>
        <v>0</v>
      </c>
      <c r="R28" s="39">
        <f>IF(ISNA(INDEX(CoreValuesResults[Rising All-Star Selection],MATCH(TournamentData[[#This Row],[Team Number]],CoreValuesResults[Team Number],0))),0, UPPER(INDEX(CoreValuesResults[Rising All-Star Selection],MATCH(TournamentData[[#This Row],[Team Number]],CoreValuesResults[Team Number],0))))</f>
        <v>0</v>
      </c>
      <c r="S28" s="39">
        <f>IF(ISNA(INDEX(CoreValuesResults[Motivate Selection],MATCH(TournamentData[[#This Row],[Team Number]],CoreValuesResults[Team Number],0))),0, UPPER(INDEX(CoreValuesResults[Motivate Selection],MATCH(TournamentData[[#This Row],[Team Number]],CoreValuesResults[Team Number],0))))</f>
        <v>0</v>
      </c>
      <c r="V28" s="41"/>
      <c r="W28" s="37">
        <f>IF(ISNA(INDEX(CoreValuesResults[Core Values Score],MATCH(TournamentData[[#This Row],[Team Number]],CoreValuesResults[Team Number],0))),0,INDEX(CoreValuesResults[Core Values Score],MATCH(TournamentData[[#This Row],[Team Number]],CoreValuesResults[Team Number],0)))</f>
        <v>0</v>
      </c>
      <c r="X2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28" s="37">
        <f>IF(ISNA(INDEX(RobotDesignResults[Robot Design Score],MATCH(TournamentData[[#This Row],[Team Number]],RobotDesignResults[Team Number],0))),0,INDEX(RobotDesignResults[Robot Design Score],MATCH(TournamentData[[#This Row],[Team Number]],RobotDesignResults[Team Number],0)))</f>
        <v>0</v>
      </c>
      <c r="Z2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28" s="107">
        <f t="shared" si="0"/>
        <v>0</v>
      </c>
      <c r="AE28" s="63"/>
      <c r="AF28" s="42"/>
      <c r="AG28" s="41"/>
    </row>
    <row r="29" spans="1:33" s="40" customFormat="1" ht="20.25" customHeight="1">
      <c r="A29"/>
      <c r="B29" s="36" t="str">
        <f>IF(ISNA(INDEX(OfficialTeamList[Team Name],MATCH(TournamentData[[#This Row],[Team Number]], OfficialTeamList[Team Number],0))),"",INDEX(OfficialTeamList[Team Name],MATCH(TournamentData[[#This Row],[Team Number]], OfficialTeamList[Team Number],0)))</f>
        <v/>
      </c>
      <c r="C29" s="117" t="str">
        <f>IF(ISNA(INDEX(OfficialTeamList[Pod or Lane Number],MATCH(TournamentData[[#This Row],[Team Number]], OfficialTeamList[Team Number],0))),"",INDEX(OfficialTeamList[Pod or Lane Number],MATCH(TournamentData[[#This Row],[Team Number]], OfficialTeamList[Team Number],0)))</f>
        <v/>
      </c>
      <c r="D29" s="37" t="str">
        <f>IF(TournamentData[[#This Row],[Team Number]]="","",IF(ISNA(INDEX('Robot Game Scores'!C:C,MATCH(TournamentData[[#This Row],[Team Number]], 'Robot Game Scores'!$B:$B,0))),0,INDEX('Robot Game Scores'!C:C,MATCH(TournamentData[[#This Row],[Team Number]], 'Robot Game Scores'!$B:$B,0))))</f>
        <v/>
      </c>
      <c r="E29" s="37" t="str">
        <f>IF(TournamentData[[#This Row],[Team Number]]="","",IF(ISNA(INDEX('Robot Game Scores'!D:D,MATCH(TournamentData[[#This Row],[Team Number]], 'Robot Game Scores'!$B:$B,0))),0,INDEX('Robot Game Scores'!D:D,MATCH(TournamentData[[#This Row],[Team Number]], 'Robot Game Scores'!$B:$B,0))))</f>
        <v/>
      </c>
      <c r="F29" s="37" t="str">
        <f>IF(TournamentData[[#This Row],[Team Number]]="","",IF(ISNA(INDEX('Robot Game Scores'!E:E,MATCH(TournamentData[[#This Row],[Team Number]], 'Robot Game Scores'!$B:$B,0))),0,INDEX('Robot Game Scores'!E:E,MATCH(TournamentData[[#This Row],[Team Number]], 'Robot Game Scores'!$B:$B,0))))</f>
        <v/>
      </c>
      <c r="G29" s="37" t="str">
        <f>IF(TournamentData[[#This Row],[Team Number]]="","",IF(ISNA(INDEX('Robot Game Scores'!F:F,MATCH(TournamentData[[#This Row],[Team Number]], 'Robot Game Scores'!$B:$B,0))),0,INDEX('Robot Game Scores'!F:F,MATCH(TournamentData[[#This Row],[Team Number]], 'Robot Game Scores'!$B:$B,0))))</f>
        <v/>
      </c>
      <c r="H29" s="37" t="str">
        <f>IF(TournamentData[[#This Row],[Team Number]]="","",IF(ISNA(INDEX('Robot Game Scores'!G:G,MATCH(TournamentData[[#This Row],[Team Number]], 'Robot Game Scores'!$B:$B,0))),0,INDEX('Robot Game Scores'!G:G,MATCH(TournamentData[[#This Row],[Team Number]], 'Robot Game Scores'!$B:$B,0))))</f>
        <v/>
      </c>
      <c r="I2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29" s="37" t="str">
        <f>IF(TournamentData[[#This Row],[Team Number]]="","",_xlfn.RANK.EQ(TournamentData[[#This Row],[Max Robot Game Score]],TournamentData[Max Robot Game Score]))</f>
        <v/>
      </c>
      <c r="K2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2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2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2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29" s="38" t="str">
        <f>IF(TournamentData[[#This Row],[Team Number]]="","",IF(N29,RANK(N29,N$3:N$110,1)-COUNTIF(N$3:N$110,0),NumberOfTeams+1))</f>
        <v/>
      </c>
      <c r="P29" s="38" t="str">
        <f>IF(TournamentData[[#This Row],[Champion''s Rank]]&lt;&gt;"",TournamentData[[#This Row],[Champion''s Rank]],"")</f>
        <v/>
      </c>
      <c r="Q29" s="39">
        <f>IF(ISNA(INDEX(CoreValuesResults[Breakthrough Selection],MATCH(TournamentData[[#This Row],[Team Number]],CoreValuesResults[Team Number],0))),0, UPPER(INDEX(CoreValuesResults[Breakthrough Selection],MATCH(TournamentData[[#This Row],[Team Number]],CoreValuesResults[Team Number],0))))</f>
        <v>0</v>
      </c>
      <c r="R29" s="39">
        <f>IF(ISNA(INDEX(CoreValuesResults[Rising All-Star Selection],MATCH(TournamentData[[#This Row],[Team Number]],CoreValuesResults[Team Number],0))),0, UPPER(INDEX(CoreValuesResults[Rising All-Star Selection],MATCH(TournamentData[[#This Row],[Team Number]],CoreValuesResults[Team Number],0))))</f>
        <v>0</v>
      </c>
      <c r="S29" s="39">
        <f>IF(ISNA(INDEX(CoreValuesResults[Motivate Selection],MATCH(TournamentData[[#This Row],[Team Number]],CoreValuesResults[Team Number],0))),0, UPPER(INDEX(CoreValuesResults[Motivate Selection],MATCH(TournamentData[[#This Row],[Team Number]],CoreValuesResults[Team Number],0))))</f>
        <v>0</v>
      </c>
      <c r="V29" s="41"/>
      <c r="W29" s="37">
        <f>IF(ISNA(INDEX(CoreValuesResults[Core Values Score],MATCH(TournamentData[[#This Row],[Team Number]],CoreValuesResults[Team Number],0))),0,INDEX(CoreValuesResults[Core Values Score],MATCH(TournamentData[[#This Row],[Team Number]],CoreValuesResults[Team Number],0)))</f>
        <v>0</v>
      </c>
      <c r="X2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29" s="37">
        <f>IF(ISNA(INDEX(RobotDesignResults[Robot Design Score],MATCH(TournamentData[[#This Row],[Team Number]],RobotDesignResults[Team Number],0))),0,INDEX(RobotDesignResults[Robot Design Score],MATCH(TournamentData[[#This Row],[Team Number]],RobotDesignResults[Team Number],0)))</f>
        <v>0</v>
      </c>
      <c r="Z2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29" s="107">
        <f t="shared" si="0"/>
        <v>0</v>
      </c>
      <c r="AE29" s="63"/>
      <c r="AF29" s="42"/>
      <c r="AG29" s="41"/>
    </row>
    <row r="30" spans="1:33" s="40" customFormat="1" ht="20.25" customHeight="1">
      <c r="A30"/>
      <c r="B30" s="36" t="str">
        <f>IF(ISNA(INDEX(OfficialTeamList[Team Name],MATCH(TournamentData[[#This Row],[Team Number]], OfficialTeamList[Team Number],0))),"",INDEX(OfficialTeamList[Team Name],MATCH(TournamentData[[#This Row],[Team Number]], OfficialTeamList[Team Number],0)))</f>
        <v/>
      </c>
      <c r="C30" s="117" t="str">
        <f>IF(ISNA(INDEX(OfficialTeamList[Pod or Lane Number],MATCH(TournamentData[[#This Row],[Team Number]], OfficialTeamList[Team Number],0))),"",INDEX(OfficialTeamList[Pod or Lane Number],MATCH(TournamentData[[#This Row],[Team Number]], OfficialTeamList[Team Number],0)))</f>
        <v/>
      </c>
      <c r="D30" s="37" t="str">
        <f>IF(TournamentData[[#This Row],[Team Number]]="","",IF(ISNA(INDEX('Robot Game Scores'!C:C,MATCH(TournamentData[[#This Row],[Team Number]], 'Robot Game Scores'!$B:$B,0))),0,INDEX('Robot Game Scores'!C:C,MATCH(TournamentData[[#This Row],[Team Number]], 'Robot Game Scores'!$B:$B,0))))</f>
        <v/>
      </c>
      <c r="E30" s="37" t="str">
        <f>IF(TournamentData[[#This Row],[Team Number]]="","",IF(ISNA(INDEX('Robot Game Scores'!D:D,MATCH(TournamentData[[#This Row],[Team Number]], 'Robot Game Scores'!$B:$B,0))),0,INDEX('Robot Game Scores'!D:D,MATCH(TournamentData[[#This Row],[Team Number]], 'Robot Game Scores'!$B:$B,0))))</f>
        <v/>
      </c>
      <c r="F30" s="37" t="str">
        <f>IF(TournamentData[[#This Row],[Team Number]]="","",IF(ISNA(INDEX('Robot Game Scores'!E:E,MATCH(TournamentData[[#This Row],[Team Number]], 'Robot Game Scores'!$B:$B,0))),0,INDEX('Robot Game Scores'!E:E,MATCH(TournamentData[[#This Row],[Team Number]], 'Robot Game Scores'!$B:$B,0))))</f>
        <v/>
      </c>
      <c r="G30" s="37" t="str">
        <f>IF(TournamentData[[#This Row],[Team Number]]="","",IF(ISNA(INDEX('Robot Game Scores'!F:F,MATCH(TournamentData[[#This Row],[Team Number]], 'Robot Game Scores'!$B:$B,0))),0,INDEX('Robot Game Scores'!F:F,MATCH(TournamentData[[#This Row],[Team Number]], 'Robot Game Scores'!$B:$B,0))))</f>
        <v/>
      </c>
      <c r="H30" s="37" t="str">
        <f>IF(TournamentData[[#This Row],[Team Number]]="","",IF(ISNA(INDEX('Robot Game Scores'!G:G,MATCH(TournamentData[[#This Row],[Team Number]], 'Robot Game Scores'!$B:$B,0))),0,INDEX('Robot Game Scores'!G:G,MATCH(TournamentData[[#This Row],[Team Number]], 'Robot Game Scores'!$B:$B,0))))</f>
        <v/>
      </c>
      <c r="I3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0" s="37" t="str">
        <f>IF(TournamentData[[#This Row],[Team Number]]="","",_xlfn.RANK.EQ(TournamentData[[#This Row],[Max Robot Game Score]],TournamentData[Max Robot Game Score]))</f>
        <v/>
      </c>
      <c r="K3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0" s="38" t="str">
        <f>IF(TournamentData[[#This Row],[Team Number]]="","",IF(N30,RANK(N30,N$3:N$110,1)-COUNTIF(N$3:N$110,0),NumberOfTeams+1))</f>
        <v/>
      </c>
      <c r="P30" s="38" t="str">
        <f>IF(TournamentData[[#This Row],[Champion''s Rank]]&lt;&gt;"",TournamentData[[#This Row],[Champion''s Rank]],"")</f>
        <v/>
      </c>
      <c r="Q30" s="43">
        <f>IF(ISNA(INDEX(CoreValuesResults[Breakthrough Selection],MATCH(TournamentData[[#This Row],[Team Number]],CoreValuesResults[Team Number],0))),0, UPPER(INDEX(CoreValuesResults[Breakthrough Selection],MATCH(TournamentData[[#This Row],[Team Number]],CoreValuesResults[Team Number],0))))</f>
        <v>0</v>
      </c>
      <c r="R30" s="43">
        <f>IF(ISNA(INDEX(CoreValuesResults[Rising All-Star Selection],MATCH(TournamentData[[#This Row],[Team Number]],CoreValuesResults[Team Number],0))),0, UPPER(INDEX(CoreValuesResults[Rising All-Star Selection],MATCH(TournamentData[[#This Row],[Team Number]],CoreValuesResults[Team Number],0))))</f>
        <v>0</v>
      </c>
      <c r="S30" s="43">
        <f>IF(ISNA(INDEX(CoreValuesResults[Motivate Selection],MATCH(TournamentData[[#This Row],[Team Number]],CoreValuesResults[Team Number],0))),0, UPPER(INDEX(CoreValuesResults[Motivate Selection],MATCH(TournamentData[[#This Row],[Team Number]],CoreValuesResults[Team Number],0))))</f>
        <v>0</v>
      </c>
      <c r="V30" s="41"/>
      <c r="W30" s="37">
        <f>IF(ISNA(INDEX(CoreValuesResults[Core Values Score],MATCH(TournamentData[[#This Row],[Team Number]],CoreValuesResults[Team Number],0))),0,INDEX(CoreValuesResults[Core Values Score],MATCH(TournamentData[[#This Row],[Team Number]],CoreValuesResults[Team Number],0)))</f>
        <v>0</v>
      </c>
      <c r="X3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0" s="37">
        <f>IF(ISNA(INDEX(RobotDesignResults[Robot Design Score],MATCH(TournamentData[[#This Row],[Team Number]],RobotDesignResults[Team Number],0))),0,INDEX(RobotDesignResults[Robot Design Score],MATCH(TournamentData[[#This Row],[Team Number]],RobotDesignResults[Team Number],0)))</f>
        <v>0</v>
      </c>
      <c r="Z3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0" s="107">
        <f t="shared" si="0"/>
        <v>0</v>
      </c>
      <c r="AE30" s="63"/>
      <c r="AF30" s="42"/>
      <c r="AG30" s="41"/>
    </row>
    <row r="31" spans="1:33" s="40" customFormat="1" ht="20.25" customHeight="1">
      <c r="A31"/>
      <c r="B31" s="36" t="str">
        <f>IF(ISNA(INDEX(OfficialTeamList[Team Name],MATCH(TournamentData[[#This Row],[Team Number]], OfficialTeamList[Team Number],0))),"",INDEX(OfficialTeamList[Team Name],MATCH(TournamentData[[#This Row],[Team Number]], OfficialTeamList[Team Number],0)))</f>
        <v/>
      </c>
      <c r="C31" s="117" t="str">
        <f>IF(ISNA(INDEX(OfficialTeamList[Pod or Lane Number],MATCH(TournamentData[[#This Row],[Team Number]], OfficialTeamList[Team Number],0))),"",INDEX(OfficialTeamList[Pod or Lane Number],MATCH(TournamentData[[#This Row],[Team Number]], OfficialTeamList[Team Number],0)))</f>
        <v/>
      </c>
      <c r="D31" s="37" t="str">
        <f>IF(TournamentData[[#This Row],[Team Number]]="","",IF(ISNA(INDEX('Robot Game Scores'!C:C,MATCH(TournamentData[[#This Row],[Team Number]], 'Robot Game Scores'!$B:$B,0))),0,INDEX('Robot Game Scores'!C:C,MATCH(TournamentData[[#This Row],[Team Number]], 'Robot Game Scores'!$B:$B,0))))</f>
        <v/>
      </c>
      <c r="E31" s="37" t="str">
        <f>IF(TournamentData[[#This Row],[Team Number]]="","",IF(ISNA(INDEX('Robot Game Scores'!D:D,MATCH(TournamentData[[#This Row],[Team Number]], 'Robot Game Scores'!$B:$B,0))),0,INDEX('Robot Game Scores'!D:D,MATCH(TournamentData[[#This Row],[Team Number]], 'Robot Game Scores'!$B:$B,0))))</f>
        <v/>
      </c>
      <c r="F31" s="37" t="str">
        <f>IF(TournamentData[[#This Row],[Team Number]]="","",IF(ISNA(INDEX('Robot Game Scores'!E:E,MATCH(TournamentData[[#This Row],[Team Number]], 'Robot Game Scores'!$B:$B,0))),0,INDEX('Robot Game Scores'!E:E,MATCH(TournamentData[[#This Row],[Team Number]], 'Robot Game Scores'!$B:$B,0))))</f>
        <v/>
      </c>
      <c r="G31" s="37" t="str">
        <f>IF(TournamentData[[#This Row],[Team Number]]="","",IF(ISNA(INDEX('Robot Game Scores'!F:F,MATCH(TournamentData[[#This Row],[Team Number]], 'Robot Game Scores'!$B:$B,0))),0,INDEX('Robot Game Scores'!F:F,MATCH(TournamentData[[#This Row],[Team Number]], 'Robot Game Scores'!$B:$B,0))))</f>
        <v/>
      </c>
      <c r="H31" s="37" t="str">
        <f>IF(TournamentData[[#This Row],[Team Number]]="","",IF(ISNA(INDEX('Robot Game Scores'!G:G,MATCH(TournamentData[[#This Row],[Team Number]], 'Robot Game Scores'!$B:$B,0))),0,INDEX('Robot Game Scores'!G:G,MATCH(TournamentData[[#This Row],[Team Number]], 'Robot Game Scores'!$B:$B,0))))</f>
        <v/>
      </c>
      <c r="I31"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1" s="37" t="str">
        <f>IF(TournamentData[[#This Row],[Team Number]]="","",_xlfn.RANK.EQ(TournamentData[[#This Row],[Max Robot Game Score]],TournamentData[Max Robot Game Score]))</f>
        <v/>
      </c>
      <c r="K31"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1"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1"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1"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1" s="38" t="str">
        <f>IF(TournamentData[[#This Row],[Team Number]]="","",IF(N31,RANK(N31,N$3:N$110,1)-COUNTIF(N$3:N$110,0),NumberOfTeams+1))</f>
        <v/>
      </c>
      <c r="P31" s="38" t="str">
        <f>IF(TournamentData[[#This Row],[Champion''s Rank]]&lt;&gt;"",TournamentData[[#This Row],[Champion''s Rank]],"")</f>
        <v/>
      </c>
      <c r="Q31" s="39">
        <f>IF(ISNA(INDEX(CoreValuesResults[Breakthrough Selection],MATCH(TournamentData[[#This Row],[Team Number]],CoreValuesResults[Team Number],0))),0, UPPER(INDEX(CoreValuesResults[Breakthrough Selection],MATCH(TournamentData[[#This Row],[Team Number]],CoreValuesResults[Team Number],0))))</f>
        <v>0</v>
      </c>
      <c r="R31" s="39">
        <f>IF(ISNA(INDEX(CoreValuesResults[Rising All-Star Selection],MATCH(TournamentData[[#This Row],[Team Number]],CoreValuesResults[Team Number],0))),0, UPPER(INDEX(CoreValuesResults[Rising All-Star Selection],MATCH(TournamentData[[#This Row],[Team Number]],CoreValuesResults[Team Number],0))))</f>
        <v>0</v>
      </c>
      <c r="S31" s="39">
        <f>IF(ISNA(INDEX(CoreValuesResults[Motivate Selection],MATCH(TournamentData[[#This Row],[Team Number]],CoreValuesResults[Team Number],0))),0, UPPER(INDEX(CoreValuesResults[Motivate Selection],MATCH(TournamentData[[#This Row],[Team Number]],CoreValuesResults[Team Number],0))))</f>
        <v>0</v>
      </c>
      <c r="V31" s="41"/>
      <c r="W31" s="37">
        <f>IF(ISNA(INDEX(CoreValuesResults[Core Values Score],MATCH(TournamentData[[#This Row],[Team Number]],CoreValuesResults[Team Number],0))),0,INDEX(CoreValuesResults[Core Values Score],MATCH(TournamentData[[#This Row],[Team Number]],CoreValuesResults[Team Number],0)))</f>
        <v>0</v>
      </c>
      <c r="X31"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1" s="37">
        <f>IF(ISNA(INDEX(RobotDesignResults[Robot Design Score],MATCH(TournamentData[[#This Row],[Team Number]],RobotDesignResults[Team Number],0))),0,INDEX(RobotDesignResults[Robot Design Score],MATCH(TournamentData[[#This Row],[Team Number]],RobotDesignResults[Team Number],0)))</f>
        <v>0</v>
      </c>
      <c r="Z31"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1" s="107">
        <f t="shared" si="0"/>
        <v>0</v>
      </c>
      <c r="AE31" s="63"/>
      <c r="AF31" s="42"/>
      <c r="AG31" s="41"/>
    </row>
    <row r="32" spans="1:33" s="40" customFormat="1" ht="20.25" customHeight="1">
      <c r="A32"/>
      <c r="B32" s="36" t="str">
        <f>IF(ISNA(INDEX(OfficialTeamList[Team Name],MATCH(TournamentData[[#This Row],[Team Number]], OfficialTeamList[Team Number],0))),"",INDEX(OfficialTeamList[Team Name],MATCH(TournamentData[[#This Row],[Team Number]], OfficialTeamList[Team Number],0)))</f>
        <v/>
      </c>
      <c r="C32" s="117" t="str">
        <f>IF(ISNA(INDEX(OfficialTeamList[Pod or Lane Number],MATCH(TournamentData[[#This Row],[Team Number]], OfficialTeamList[Team Number],0))),"",INDEX(OfficialTeamList[Pod or Lane Number],MATCH(TournamentData[[#This Row],[Team Number]], OfficialTeamList[Team Number],0)))</f>
        <v/>
      </c>
      <c r="D32" s="37" t="str">
        <f>IF(TournamentData[[#This Row],[Team Number]]="","",IF(ISNA(INDEX('Robot Game Scores'!C:C,MATCH(TournamentData[[#This Row],[Team Number]], 'Robot Game Scores'!$B:$B,0))),0,INDEX('Robot Game Scores'!C:C,MATCH(TournamentData[[#This Row],[Team Number]], 'Robot Game Scores'!$B:$B,0))))</f>
        <v/>
      </c>
      <c r="E32" s="37" t="str">
        <f>IF(TournamentData[[#This Row],[Team Number]]="","",IF(ISNA(INDEX('Robot Game Scores'!D:D,MATCH(TournamentData[[#This Row],[Team Number]], 'Robot Game Scores'!$B:$B,0))),0,INDEX('Robot Game Scores'!D:D,MATCH(TournamentData[[#This Row],[Team Number]], 'Robot Game Scores'!$B:$B,0))))</f>
        <v/>
      </c>
      <c r="F32" s="37" t="str">
        <f>IF(TournamentData[[#This Row],[Team Number]]="","",IF(ISNA(INDEX('Robot Game Scores'!E:E,MATCH(TournamentData[[#This Row],[Team Number]], 'Robot Game Scores'!$B:$B,0))),0,INDEX('Robot Game Scores'!E:E,MATCH(TournamentData[[#This Row],[Team Number]], 'Robot Game Scores'!$B:$B,0))))</f>
        <v/>
      </c>
      <c r="G32" s="37" t="str">
        <f>IF(TournamentData[[#This Row],[Team Number]]="","",IF(ISNA(INDEX('Robot Game Scores'!F:F,MATCH(TournamentData[[#This Row],[Team Number]], 'Robot Game Scores'!$B:$B,0))),0,INDEX('Robot Game Scores'!F:F,MATCH(TournamentData[[#This Row],[Team Number]], 'Robot Game Scores'!$B:$B,0))))</f>
        <v/>
      </c>
      <c r="H32" s="37" t="str">
        <f>IF(TournamentData[[#This Row],[Team Number]]="","",IF(ISNA(INDEX('Robot Game Scores'!G:G,MATCH(TournamentData[[#This Row],[Team Number]], 'Robot Game Scores'!$B:$B,0))),0,INDEX('Robot Game Scores'!G:G,MATCH(TournamentData[[#This Row],[Team Number]], 'Robot Game Scores'!$B:$B,0))))</f>
        <v/>
      </c>
      <c r="I32"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2" s="37" t="str">
        <f>IF(TournamentData[[#This Row],[Team Number]]="","",_xlfn.RANK.EQ(TournamentData[[#This Row],[Max Robot Game Score]],TournamentData[Max Robot Game Score]))</f>
        <v/>
      </c>
      <c r="K32"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2"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2"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2"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2" s="38" t="str">
        <f>IF(TournamentData[[#This Row],[Team Number]]="","",IF(N32,RANK(N32,N$3:N$110,1)-COUNTIF(N$3:N$110,0),NumberOfTeams+1))</f>
        <v/>
      </c>
      <c r="P32" s="38" t="str">
        <f>IF(TournamentData[[#This Row],[Champion''s Rank]]&lt;&gt;"",TournamentData[[#This Row],[Champion''s Rank]],"")</f>
        <v/>
      </c>
      <c r="Q32" s="39">
        <f>IF(ISNA(INDEX(CoreValuesResults[Breakthrough Selection],MATCH(TournamentData[[#This Row],[Team Number]],CoreValuesResults[Team Number],0))),0, UPPER(INDEX(CoreValuesResults[Breakthrough Selection],MATCH(TournamentData[[#This Row],[Team Number]],CoreValuesResults[Team Number],0))))</f>
        <v>0</v>
      </c>
      <c r="R32" s="39">
        <f>IF(ISNA(INDEX(CoreValuesResults[Rising All-Star Selection],MATCH(TournamentData[[#This Row],[Team Number]],CoreValuesResults[Team Number],0))),0, UPPER(INDEX(CoreValuesResults[Rising All-Star Selection],MATCH(TournamentData[[#This Row],[Team Number]],CoreValuesResults[Team Number],0))))</f>
        <v>0</v>
      </c>
      <c r="S32" s="39">
        <f>IF(ISNA(INDEX(CoreValuesResults[Motivate Selection],MATCH(TournamentData[[#This Row],[Team Number]],CoreValuesResults[Team Number],0))),0, UPPER(INDEX(CoreValuesResults[Motivate Selection],MATCH(TournamentData[[#This Row],[Team Number]],CoreValuesResults[Team Number],0))))</f>
        <v>0</v>
      </c>
      <c r="V32" s="41"/>
      <c r="W32" s="37">
        <f>IF(ISNA(INDEX(CoreValuesResults[Core Values Score],MATCH(TournamentData[[#This Row],[Team Number]],CoreValuesResults[Team Number],0))),0,INDEX(CoreValuesResults[Core Values Score],MATCH(TournamentData[[#This Row],[Team Number]],CoreValuesResults[Team Number],0)))</f>
        <v>0</v>
      </c>
      <c r="X32"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2" s="37">
        <f>IF(ISNA(INDEX(RobotDesignResults[Robot Design Score],MATCH(TournamentData[[#This Row],[Team Number]],RobotDesignResults[Team Number],0))),0,INDEX(RobotDesignResults[Robot Design Score],MATCH(TournamentData[[#This Row],[Team Number]],RobotDesignResults[Team Number],0)))</f>
        <v>0</v>
      </c>
      <c r="Z32"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2" s="107">
        <f t="shared" si="0"/>
        <v>0</v>
      </c>
      <c r="AE32" s="63"/>
      <c r="AF32" s="42"/>
      <c r="AG32" s="41"/>
    </row>
    <row r="33" spans="1:33" s="40" customFormat="1" ht="20.25" customHeight="1">
      <c r="A33" s="35"/>
      <c r="B33" s="36" t="str">
        <f>IF(ISNA(INDEX(OfficialTeamList[Team Name],MATCH(TournamentData[[#This Row],[Team Number]], OfficialTeamList[Team Number],0))),"",INDEX(OfficialTeamList[Team Name],MATCH(TournamentData[[#This Row],[Team Number]], OfficialTeamList[Team Number],0)))</f>
        <v/>
      </c>
      <c r="C33" s="117" t="str">
        <f>IF(ISNA(INDEX(OfficialTeamList[Pod or Lane Number],MATCH(TournamentData[[#This Row],[Team Number]], OfficialTeamList[Team Number],0))),"",INDEX(OfficialTeamList[Pod or Lane Number],MATCH(TournamentData[[#This Row],[Team Number]], OfficialTeamList[Team Number],0)))</f>
        <v/>
      </c>
      <c r="D33" s="37" t="str">
        <f>IF(TournamentData[[#This Row],[Team Number]]="","",IF(ISNA(INDEX('Robot Game Scores'!C:C,MATCH(TournamentData[[#This Row],[Team Number]], 'Robot Game Scores'!$B:$B,0))),0,INDEX('Robot Game Scores'!C:C,MATCH(TournamentData[[#This Row],[Team Number]], 'Robot Game Scores'!$B:$B,0))))</f>
        <v/>
      </c>
      <c r="E33" s="37" t="str">
        <f>IF(TournamentData[[#This Row],[Team Number]]="","",IF(ISNA(INDEX('Robot Game Scores'!D:D,MATCH(TournamentData[[#This Row],[Team Number]], 'Robot Game Scores'!$B:$B,0))),0,INDEX('Robot Game Scores'!D:D,MATCH(TournamentData[[#This Row],[Team Number]], 'Robot Game Scores'!$B:$B,0))))</f>
        <v/>
      </c>
      <c r="F33" s="37" t="str">
        <f>IF(TournamentData[[#This Row],[Team Number]]="","",IF(ISNA(INDEX('Robot Game Scores'!E:E,MATCH(TournamentData[[#This Row],[Team Number]], 'Robot Game Scores'!$B:$B,0))),0,INDEX('Robot Game Scores'!E:E,MATCH(TournamentData[[#This Row],[Team Number]], 'Robot Game Scores'!$B:$B,0))))</f>
        <v/>
      </c>
      <c r="G33" s="37" t="str">
        <f>IF(TournamentData[[#This Row],[Team Number]]="","",IF(ISNA(INDEX('Robot Game Scores'!F:F,MATCH(TournamentData[[#This Row],[Team Number]], 'Robot Game Scores'!$B:$B,0))),0,INDEX('Robot Game Scores'!F:F,MATCH(TournamentData[[#This Row],[Team Number]], 'Robot Game Scores'!$B:$B,0))))</f>
        <v/>
      </c>
      <c r="H33" s="37" t="str">
        <f>IF(TournamentData[[#This Row],[Team Number]]="","",IF(ISNA(INDEX('Robot Game Scores'!G:G,MATCH(TournamentData[[#This Row],[Team Number]], 'Robot Game Scores'!$B:$B,0))),0,INDEX('Robot Game Scores'!G:G,MATCH(TournamentData[[#This Row],[Team Number]], 'Robot Game Scores'!$B:$B,0))))</f>
        <v/>
      </c>
      <c r="I3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3" s="37" t="str">
        <f>IF(TournamentData[[#This Row],[Team Number]]="","",_xlfn.RANK.EQ(TournamentData[[#This Row],[Max Robot Game Score]],TournamentData[Max Robot Game Score]))</f>
        <v/>
      </c>
      <c r="K3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3" s="38" t="str">
        <f>IF(TournamentData[[#This Row],[Team Number]]="","",IF(N33,RANK(N33,N$3:N$110,1)-COUNTIF(N$3:N$110,0),NumberOfTeams+1))</f>
        <v/>
      </c>
      <c r="P33" s="38" t="str">
        <f>IF(TournamentData[[#This Row],[Champion''s Rank]]&lt;&gt;"",TournamentData[[#This Row],[Champion''s Rank]],"")</f>
        <v/>
      </c>
      <c r="Q33" s="39">
        <f>IF(ISNA(INDEX(CoreValuesResults[Breakthrough Selection],MATCH(TournamentData[[#This Row],[Team Number]],CoreValuesResults[Team Number],0))),0, UPPER(INDEX(CoreValuesResults[Breakthrough Selection],MATCH(TournamentData[[#This Row],[Team Number]],CoreValuesResults[Team Number],0))))</f>
        <v>0</v>
      </c>
      <c r="R33" s="39">
        <f>IF(ISNA(INDEX(CoreValuesResults[Rising All-Star Selection],MATCH(TournamentData[[#This Row],[Team Number]],CoreValuesResults[Team Number],0))),0, UPPER(INDEX(CoreValuesResults[Rising All-Star Selection],MATCH(TournamentData[[#This Row],[Team Number]],CoreValuesResults[Team Number],0))))</f>
        <v>0</v>
      </c>
      <c r="S33" s="39">
        <f>IF(ISNA(INDEX(CoreValuesResults[Motivate Selection],MATCH(TournamentData[[#This Row],[Team Number]],CoreValuesResults[Team Number],0))),0, UPPER(INDEX(CoreValuesResults[Motivate Selection],MATCH(TournamentData[[#This Row],[Team Number]],CoreValuesResults[Team Number],0))))</f>
        <v>0</v>
      </c>
      <c r="V33" s="41"/>
      <c r="W33" s="37">
        <f>IF(ISNA(INDEX(CoreValuesResults[Core Values Score],MATCH(TournamentData[[#This Row],[Team Number]],CoreValuesResults[Team Number],0))),0,INDEX(CoreValuesResults[Core Values Score],MATCH(TournamentData[[#This Row],[Team Number]],CoreValuesResults[Team Number],0)))</f>
        <v>0</v>
      </c>
      <c r="X3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3" s="37">
        <f>IF(ISNA(INDEX(RobotDesignResults[Robot Design Score],MATCH(TournamentData[[#This Row],[Team Number]],RobotDesignResults[Team Number],0))),0,INDEX(RobotDesignResults[Robot Design Score],MATCH(TournamentData[[#This Row],[Team Number]],RobotDesignResults[Team Number],0)))</f>
        <v>0</v>
      </c>
      <c r="Z3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3" s="107">
        <f t="shared" si="0"/>
        <v>0</v>
      </c>
      <c r="AE33" s="63"/>
      <c r="AF33" s="42"/>
      <c r="AG33" s="41"/>
    </row>
    <row r="34" spans="1:33" s="40" customFormat="1" ht="20.25" customHeight="1">
      <c r="A34" s="35"/>
      <c r="B34" s="36" t="str">
        <f>IF(ISNA(INDEX(OfficialTeamList[Team Name],MATCH(TournamentData[[#This Row],[Team Number]], OfficialTeamList[Team Number],0))),"",INDEX(OfficialTeamList[Team Name],MATCH(TournamentData[[#This Row],[Team Number]], OfficialTeamList[Team Number],0)))</f>
        <v/>
      </c>
      <c r="C34" s="117" t="str">
        <f>IF(ISNA(INDEX(OfficialTeamList[Pod or Lane Number],MATCH(TournamentData[[#This Row],[Team Number]], OfficialTeamList[Team Number],0))),"",INDEX(OfficialTeamList[Pod or Lane Number],MATCH(TournamentData[[#This Row],[Team Number]], OfficialTeamList[Team Number],0)))</f>
        <v/>
      </c>
      <c r="D34" s="37" t="str">
        <f>IF(TournamentData[[#This Row],[Team Number]]="","",IF(ISNA(INDEX('Robot Game Scores'!C:C,MATCH(TournamentData[[#This Row],[Team Number]], 'Robot Game Scores'!$B:$B,0))),0,INDEX('Robot Game Scores'!C:C,MATCH(TournamentData[[#This Row],[Team Number]], 'Robot Game Scores'!$B:$B,0))))</f>
        <v/>
      </c>
      <c r="E34" s="37" t="str">
        <f>IF(TournamentData[[#This Row],[Team Number]]="","",IF(ISNA(INDEX('Robot Game Scores'!D:D,MATCH(TournamentData[[#This Row],[Team Number]], 'Robot Game Scores'!$B:$B,0))),0,INDEX('Robot Game Scores'!D:D,MATCH(TournamentData[[#This Row],[Team Number]], 'Robot Game Scores'!$B:$B,0))))</f>
        <v/>
      </c>
      <c r="F34" s="37" t="str">
        <f>IF(TournamentData[[#This Row],[Team Number]]="","",IF(ISNA(INDEX('Robot Game Scores'!E:E,MATCH(TournamentData[[#This Row],[Team Number]], 'Robot Game Scores'!$B:$B,0))),0,INDEX('Robot Game Scores'!E:E,MATCH(TournamentData[[#This Row],[Team Number]], 'Robot Game Scores'!$B:$B,0))))</f>
        <v/>
      </c>
      <c r="G34" s="37" t="str">
        <f>IF(TournamentData[[#This Row],[Team Number]]="","",IF(ISNA(INDEX('Robot Game Scores'!F:F,MATCH(TournamentData[[#This Row],[Team Number]], 'Robot Game Scores'!$B:$B,0))),0,INDEX('Robot Game Scores'!F:F,MATCH(TournamentData[[#This Row],[Team Number]], 'Robot Game Scores'!$B:$B,0))))</f>
        <v/>
      </c>
      <c r="H34" s="37" t="str">
        <f>IF(TournamentData[[#This Row],[Team Number]]="","",IF(ISNA(INDEX('Robot Game Scores'!G:G,MATCH(TournamentData[[#This Row],[Team Number]], 'Robot Game Scores'!$B:$B,0))),0,INDEX('Robot Game Scores'!G:G,MATCH(TournamentData[[#This Row],[Team Number]], 'Robot Game Scores'!$B:$B,0))))</f>
        <v/>
      </c>
      <c r="I3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4" s="37" t="str">
        <f>IF(TournamentData[[#This Row],[Team Number]]="","",_xlfn.RANK.EQ(TournamentData[[#This Row],[Max Robot Game Score]],TournamentData[Max Robot Game Score]))</f>
        <v/>
      </c>
      <c r="K3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4" s="38" t="str">
        <f>IF(TournamentData[[#This Row],[Team Number]]="","",IF(N34,RANK(N34,N$3:N$110,1)-COUNTIF(N$3:N$110,0),NumberOfTeams+1))</f>
        <v/>
      </c>
      <c r="P34" s="38" t="str">
        <f>IF(TournamentData[[#This Row],[Champion''s Rank]]&lt;&gt;"",TournamentData[[#This Row],[Champion''s Rank]],"")</f>
        <v/>
      </c>
      <c r="Q34" s="39">
        <f>IF(ISNA(INDEX(CoreValuesResults[Breakthrough Selection],MATCH(TournamentData[[#This Row],[Team Number]],CoreValuesResults[Team Number],0))),0, UPPER(INDEX(CoreValuesResults[Breakthrough Selection],MATCH(TournamentData[[#This Row],[Team Number]],CoreValuesResults[Team Number],0))))</f>
        <v>0</v>
      </c>
      <c r="R34" s="39">
        <f>IF(ISNA(INDEX(CoreValuesResults[Rising All-Star Selection],MATCH(TournamentData[[#This Row],[Team Number]],CoreValuesResults[Team Number],0))),0, UPPER(INDEX(CoreValuesResults[Rising All-Star Selection],MATCH(TournamentData[[#This Row],[Team Number]],CoreValuesResults[Team Number],0))))</f>
        <v>0</v>
      </c>
      <c r="S34" s="39">
        <f>IF(ISNA(INDEX(CoreValuesResults[Motivate Selection],MATCH(TournamentData[[#This Row],[Team Number]],CoreValuesResults[Team Number],0))),0, UPPER(INDEX(CoreValuesResults[Motivate Selection],MATCH(TournamentData[[#This Row],[Team Number]],CoreValuesResults[Team Number],0))))</f>
        <v>0</v>
      </c>
      <c r="V34" s="41"/>
      <c r="W34" s="37">
        <f>IF(ISNA(INDEX(CoreValuesResults[Core Values Score],MATCH(TournamentData[[#This Row],[Team Number]],CoreValuesResults[Team Number],0))),0,INDEX(CoreValuesResults[Core Values Score],MATCH(TournamentData[[#This Row],[Team Number]],CoreValuesResults[Team Number],0)))</f>
        <v>0</v>
      </c>
      <c r="X3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4" s="37">
        <f>IF(ISNA(INDEX(RobotDesignResults[Robot Design Score],MATCH(TournamentData[[#This Row],[Team Number]],RobotDesignResults[Team Number],0))),0,INDEX(RobotDesignResults[Robot Design Score],MATCH(TournamentData[[#This Row],[Team Number]],RobotDesignResults[Team Number],0)))</f>
        <v>0</v>
      </c>
      <c r="Z3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4" s="107">
        <f t="shared" si="0"/>
        <v>0</v>
      </c>
      <c r="AE34" s="63"/>
      <c r="AF34" s="42"/>
      <c r="AG34" s="41"/>
    </row>
    <row r="35" spans="1:33" s="40" customFormat="1" ht="20.25" customHeight="1">
      <c r="A35" s="35"/>
      <c r="B35" s="36" t="str">
        <f>IF(ISNA(INDEX(OfficialTeamList[Team Name],MATCH(TournamentData[[#This Row],[Team Number]], OfficialTeamList[Team Number],0))),"",INDEX(OfficialTeamList[Team Name],MATCH(TournamentData[[#This Row],[Team Number]], OfficialTeamList[Team Number],0)))</f>
        <v/>
      </c>
      <c r="C35" s="117" t="str">
        <f>IF(ISNA(INDEX(OfficialTeamList[Pod or Lane Number],MATCH(TournamentData[[#This Row],[Team Number]], OfficialTeamList[Team Number],0))),"",INDEX(OfficialTeamList[Pod or Lane Number],MATCH(TournamentData[[#This Row],[Team Number]], OfficialTeamList[Team Number],0)))</f>
        <v/>
      </c>
      <c r="D35" s="37" t="str">
        <f>IF(TournamentData[[#This Row],[Team Number]]="","",IF(ISNA(INDEX('Robot Game Scores'!C:C,MATCH(TournamentData[[#This Row],[Team Number]], 'Robot Game Scores'!$B:$B,0))),0,INDEX('Robot Game Scores'!C:C,MATCH(TournamentData[[#This Row],[Team Number]], 'Robot Game Scores'!$B:$B,0))))</f>
        <v/>
      </c>
      <c r="E35" s="37" t="str">
        <f>IF(TournamentData[[#This Row],[Team Number]]="","",IF(ISNA(INDEX('Robot Game Scores'!D:D,MATCH(TournamentData[[#This Row],[Team Number]], 'Robot Game Scores'!$B:$B,0))),0,INDEX('Robot Game Scores'!D:D,MATCH(TournamentData[[#This Row],[Team Number]], 'Robot Game Scores'!$B:$B,0))))</f>
        <v/>
      </c>
      <c r="F35" s="37" t="str">
        <f>IF(TournamentData[[#This Row],[Team Number]]="","",IF(ISNA(INDEX('Robot Game Scores'!E:E,MATCH(TournamentData[[#This Row],[Team Number]], 'Robot Game Scores'!$B:$B,0))),0,INDEX('Robot Game Scores'!E:E,MATCH(TournamentData[[#This Row],[Team Number]], 'Robot Game Scores'!$B:$B,0))))</f>
        <v/>
      </c>
      <c r="G35" s="37" t="str">
        <f>IF(TournamentData[[#This Row],[Team Number]]="","",IF(ISNA(INDEX('Robot Game Scores'!F:F,MATCH(TournamentData[[#This Row],[Team Number]], 'Robot Game Scores'!$B:$B,0))),0,INDEX('Robot Game Scores'!F:F,MATCH(TournamentData[[#This Row],[Team Number]], 'Robot Game Scores'!$B:$B,0))))</f>
        <v/>
      </c>
      <c r="H35" s="37" t="str">
        <f>IF(TournamentData[[#This Row],[Team Number]]="","",IF(ISNA(INDEX('Robot Game Scores'!G:G,MATCH(TournamentData[[#This Row],[Team Number]], 'Robot Game Scores'!$B:$B,0))),0,INDEX('Robot Game Scores'!G:G,MATCH(TournamentData[[#This Row],[Team Number]], 'Robot Game Scores'!$B:$B,0))))</f>
        <v/>
      </c>
      <c r="I3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5" s="37" t="str">
        <f>IF(TournamentData[[#This Row],[Team Number]]="","",_xlfn.RANK.EQ(TournamentData[[#This Row],[Max Robot Game Score]],TournamentData[Max Robot Game Score]))</f>
        <v/>
      </c>
      <c r="K3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5" s="38" t="str">
        <f>IF(TournamentData[[#This Row],[Team Number]]="","",IF(N35,RANK(N35,N$3:N$110,1)-COUNTIF(N$3:N$110,0),NumberOfTeams+1))</f>
        <v/>
      </c>
      <c r="P35" s="38" t="str">
        <f>IF(TournamentData[[#This Row],[Champion''s Rank]]&lt;&gt;"",TournamentData[[#This Row],[Champion''s Rank]],"")</f>
        <v/>
      </c>
      <c r="Q35" s="39">
        <f>IF(ISNA(INDEX(CoreValuesResults[Breakthrough Selection],MATCH(TournamentData[[#This Row],[Team Number]],CoreValuesResults[Team Number],0))),0, UPPER(INDEX(CoreValuesResults[Breakthrough Selection],MATCH(TournamentData[[#This Row],[Team Number]],CoreValuesResults[Team Number],0))))</f>
        <v>0</v>
      </c>
      <c r="R35" s="39">
        <f>IF(ISNA(INDEX(CoreValuesResults[Rising All-Star Selection],MATCH(TournamentData[[#This Row],[Team Number]],CoreValuesResults[Team Number],0))),0, UPPER(INDEX(CoreValuesResults[Rising All-Star Selection],MATCH(TournamentData[[#This Row],[Team Number]],CoreValuesResults[Team Number],0))))</f>
        <v>0</v>
      </c>
      <c r="S35" s="39">
        <f>IF(ISNA(INDEX(CoreValuesResults[Motivate Selection],MATCH(TournamentData[[#This Row],[Team Number]],CoreValuesResults[Team Number],0))),0, UPPER(INDEX(CoreValuesResults[Motivate Selection],MATCH(TournamentData[[#This Row],[Team Number]],CoreValuesResults[Team Number],0))))</f>
        <v>0</v>
      </c>
      <c r="V35" s="41"/>
      <c r="W35" s="37">
        <f>IF(ISNA(INDEX(CoreValuesResults[Core Values Score],MATCH(TournamentData[[#This Row],[Team Number]],CoreValuesResults[Team Number],0))),0,INDEX(CoreValuesResults[Core Values Score],MATCH(TournamentData[[#This Row],[Team Number]],CoreValuesResults[Team Number],0)))</f>
        <v>0</v>
      </c>
      <c r="X3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5" s="37">
        <f>IF(ISNA(INDEX(RobotDesignResults[Robot Design Score],MATCH(TournamentData[[#This Row],[Team Number]],RobotDesignResults[Team Number],0))),0,INDEX(RobotDesignResults[Robot Design Score],MATCH(TournamentData[[#This Row],[Team Number]],RobotDesignResults[Team Number],0)))</f>
        <v>0</v>
      </c>
      <c r="Z3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5" s="107">
        <f t="shared" ref="AA35:AA66" si="1">IF(Z35,_xlfn.RANK.EQ(Z35,Z$3:Z$110,0),NumberOfTeams)</f>
        <v>0</v>
      </c>
      <c r="AE35" s="63"/>
      <c r="AF35" s="42"/>
      <c r="AG35" s="41"/>
    </row>
    <row r="36" spans="1:33" s="40" customFormat="1" ht="20.25" customHeight="1">
      <c r="A36" s="35"/>
      <c r="B36" s="36" t="str">
        <f>IF(ISNA(INDEX(OfficialTeamList[Team Name],MATCH(TournamentData[[#This Row],[Team Number]], OfficialTeamList[Team Number],0))),"",INDEX(OfficialTeamList[Team Name],MATCH(TournamentData[[#This Row],[Team Number]], OfficialTeamList[Team Number],0)))</f>
        <v/>
      </c>
      <c r="C36" s="117" t="str">
        <f>IF(ISNA(INDEX(OfficialTeamList[Pod or Lane Number],MATCH(TournamentData[[#This Row],[Team Number]], OfficialTeamList[Team Number],0))),"",INDEX(OfficialTeamList[Pod or Lane Number],MATCH(TournamentData[[#This Row],[Team Number]], OfficialTeamList[Team Number],0)))</f>
        <v/>
      </c>
      <c r="D36" s="37" t="str">
        <f>IF(TournamentData[[#This Row],[Team Number]]="","",IF(ISNA(INDEX('Robot Game Scores'!C:C,MATCH(TournamentData[[#This Row],[Team Number]], 'Robot Game Scores'!$B:$B,0))),0,INDEX('Robot Game Scores'!C:C,MATCH(TournamentData[[#This Row],[Team Number]], 'Robot Game Scores'!$B:$B,0))))</f>
        <v/>
      </c>
      <c r="E36" s="37" t="str">
        <f>IF(TournamentData[[#This Row],[Team Number]]="","",IF(ISNA(INDEX('Robot Game Scores'!D:D,MATCH(TournamentData[[#This Row],[Team Number]], 'Robot Game Scores'!$B:$B,0))),0,INDEX('Robot Game Scores'!D:D,MATCH(TournamentData[[#This Row],[Team Number]], 'Robot Game Scores'!$B:$B,0))))</f>
        <v/>
      </c>
      <c r="F36" s="37" t="str">
        <f>IF(TournamentData[[#This Row],[Team Number]]="","",IF(ISNA(INDEX('Robot Game Scores'!E:E,MATCH(TournamentData[[#This Row],[Team Number]], 'Robot Game Scores'!$B:$B,0))),0,INDEX('Robot Game Scores'!E:E,MATCH(TournamentData[[#This Row],[Team Number]], 'Robot Game Scores'!$B:$B,0))))</f>
        <v/>
      </c>
      <c r="G36" s="37" t="str">
        <f>IF(TournamentData[[#This Row],[Team Number]]="","",IF(ISNA(INDEX('Robot Game Scores'!F:F,MATCH(TournamentData[[#This Row],[Team Number]], 'Robot Game Scores'!$B:$B,0))),0,INDEX('Robot Game Scores'!F:F,MATCH(TournamentData[[#This Row],[Team Number]], 'Robot Game Scores'!$B:$B,0))))</f>
        <v/>
      </c>
      <c r="H36" s="37" t="str">
        <f>IF(TournamentData[[#This Row],[Team Number]]="","",IF(ISNA(INDEX('Robot Game Scores'!G:G,MATCH(TournamentData[[#This Row],[Team Number]], 'Robot Game Scores'!$B:$B,0))),0,INDEX('Robot Game Scores'!G:G,MATCH(TournamentData[[#This Row],[Team Number]], 'Robot Game Scores'!$B:$B,0))))</f>
        <v/>
      </c>
      <c r="I3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6" s="37" t="str">
        <f>IF(TournamentData[[#This Row],[Team Number]]="","",_xlfn.RANK.EQ(TournamentData[[#This Row],[Max Robot Game Score]],TournamentData[Max Robot Game Score]))</f>
        <v/>
      </c>
      <c r="K3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6" s="38" t="str">
        <f>IF(TournamentData[[#This Row],[Team Number]]="","",IF(N36,RANK(N36,N$3:N$110,1)-COUNTIF(N$3:N$110,0),NumberOfTeams+1))</f>
        <v/>
      </c>
      <c r="P36" s="38" t="str">
        <f>IF(TournamentData[[#This Row],[Champion''s Rank]]&lt;&gt;"",TournamentData[[#This Row],[Champion''s Rank]],"")</f>
        <v/>
      </c>
      <c r="Q36" s="43">
        <f>IF(ISNA(INDEX(CoreValuesResults[Breakthrough Selection],MATCH(TournamentData[[#This Row],[Team Number]],CoreValuesResults[Team Number],0))),0, UPPER(INDEX(CoreValuesResults[Breakthrough Selection],MATCH(TournamentData[[#This Row],[Team Number]],CoreValuesResults[Team Number],0))))</f>
        <v>0</v>
      </c>
      <c r="R36" s="43">
        <f>IF(ISNA(INDEX(CoreValuesResults[Rising All-Star Selection],MATCH(TournamentData[[#This Row],[Team Number]],CoreValuesResults[Team Number],0))),0, UPPER(INDEX(CoreValuesResults[Rising All-Star Selection],MATCH(TournamentData[[#This Row],[Team Number]],CoreValuesResults[Team Number],0))))</f>
        <v>0</v>
      </c>
      <c r="S36" s="43">
        <f>IF(ISNA(INDEX(CoreValuesResults[Motivate Selection],MATCH(TournamentData[[#This Row],[Team Number]],CoreValuesResults[Team Number],0))),0, UPPER(INDEX(CoreValuesResults[Motivate Selection],MATCH(TournamentData[[#This Row],[Team Number]],CoreValuesResults[Team Number],0))))</f>
        <v>0</v>
      </c>
      <c r="V36" s="41"/>
      <c r="W36" s="37">
        <f>IF(ISNA(INDEX(CoreValuesResults[Core Values Score],MATCH(TournamentData[[#This Row],[Team Number]],CoreValuesResults[Team Number],0))),0,INDEX(CoreValuesResults[Core Values Score],MATCH(TournamentData[[#This Row],[Team Number]],CoreValuesResults[Team Number],0)))</f>
        <v>0</v>
      </c>
      <c r="X3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6" s="37">
        <f>IF(ISNA(INDEX(RobotDesignResults[Robot Design Score],MATCH(TournamentData[[#This Row],[Team Number]],RobotDesignResults[Team Number],0))),0,INDEX(RobotDesignResults[Robot Design Score],MATCH(TournamentData[[#This Row],[Team Number]],RobotDesignResults[Team Number],0)))</f>
        <v>0</v>
      </c>
      <c r="Z3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6" s="107">
        <f t="shared" si="1"/>
        <v>0</v>
      </c>
      <c r="AE36" s="63"/>
      <c r="AF36" s="42"/>
      <c r="AG36" s="41"/>
    </row>
    <row r="37" spans="1:33" s="40" customFormat="1" ht="20.25" customHeight="1">
      <c r="A37" s="35"/>
      <c r="B37" s="36" t="str">
        <f>IF(ISNA(INDEX(OfficialTeamList[Team Name],MATCH(TournamentData[[#This Row],[Team Number]], OfficialTeamList[Team Number],0))),"",INDEX(OfficialTeamList[Team Name],MATCH(TournamentData[[#This Row],[Team Number]], OfficialTeamList[Team Number],0)))</f>
        <v/>
      </c>
      <c r="C37" s="117" t="str">
        <f>IF(ISNA(INDEX(OfficialTeamList[Pod or Lane Number],MATCH(TournamentData[[#This Row],[Team Number]], OfficialTeamList[Team Number],0))),"",INDEX(OfficialTeamList[Pod or Lane Number],MATCH(TournamentData[[#This Row],[Team Number]], OfficialTeamList[Team Number],0)))</f>
        <v/>
      </c>
      <c r="D37" s="37" t="str">
        <f>IF(TournamentData[[#This Row],[Team Number]]="","",IF(ISNA(INDEX('Robot Game Scores'!C:C,MATCH(TournamentData[[#This Row],[Team Number]], 'Robot Game Scores'!$B:$B,0))),0,INDEX('Robot Game Scores'!C:C,MATCH(TournamentData[[#This Row],[Team Number]], 'Robot Game Scores'!$B:$B,0))))</f>
        <v/>
      </c>
      <c r="E37" s="37" t="str">
        <f>IF(TournamentData[[#This Row],[Team Number]]="","",IF(ISNA(INDEX('Robot Game Scores'!D:D,MATCH(TournamentData[[#This Row],[Team Number]], 'Robot Game Scores'!$B:$B,0))),0,INDEX('Robot Game Scores'!D:D,MATCH(TournamentData[[#This Row],[Team Number]], 'Robot Game Scores'!$B:$B,0))))</f>
        <v/>
      </c>
      <c r="F37" s="37" t="str">
        <f>IF(TournamentData[[#This Row],[Team Number]]="","",IF(ISNA(INDEX('Robot Game Scores'!E:E,MATCH(TournamentData[[#This Row],[Team Number]], 'Robot Game Scores'!$B:$B,0))),0,INDEX('Robot Game Scores'!E:E,MATCH(TournamentData[[#This Row],[Team Number]], 'Robot Game Scores'!$B:$B,0))))</f>
        <v/>
      </c>
      <c r="G37" s="37" t="str">
        <f>IF(TournamentData[[#This Row],[Team Number]]="","",IF(ISNA(INDEX('Robot Game Scores'!F:F,MATCH(TournamentData[[#This Row],[Team Number]], 'Robot Game Scores'!$B:$B,0))),0,INDEX('Robot Game Scores'!F:F,MATCH(TournamentData[[#This Row],[Team Number]], 'Robot Game Scores'!$B:$B,0))))</f>
        <v/>
      </c>
      <c r="H37" s="37" t="str">
        <f>IF(TournamentData[[#This Row],[Team Number]]="","",IF(ISNA(INDEX('Robot Game Scores'!G:G,MATCH(TournamentData[[#This Row],[Team Number]], 'Robot Game Scores'!$B:$B,0))),0,INDEX('Robot Game Scores'!G:G,MATCH(TournamentData[[#This Row],[Team Number]], 'Robot Game Scores'!$B:$B,0))))</f>
        <v/>
      </c>
      <c r="I3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7" s="37" t="str">
        <f>IF(TournamentData[[#This Row],[Team Number]]="","",_xlfn.RANK.EQ(TournamentData[[#This Row],[Max Robot Game Score]],TournamentData[Max Robot Game Score]))</f>
        <v/>
      </c>
      <c r="K3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7" s="38" t="str">
        <f>IF(TournamentData[[#This Row],[Team Number]]="","",IF(N37,RANK(N37,N$3:N$110,1)-COUNTIF(N$3:N$110,0),NumberOfTeams+1))</f>
        <v/>
      </c>
      <c r="P37" s="38" t="str">
        <f>IF(TournamentData[[#This Row],[Champion''s Rank]]&lt;&gt;"",TournamentData[[#This Row],[Champion''s Rank]],"")</f>
        <v/>
      </c>
      <c r="Q37" s="39">
        <f>IF(ISNA(INDEX(CoreValuesResults[Breakthrough Selection],MATCH(TournamentData[[#This Row],[Team Number]],CoreValuesResults[Team Number],0))),0, UPPER(INDEX(CoreValuesResults[Breakthrough Selection],MATCH(TournamentData[[#This Row],[Team Number]],CoreValuesResults[Team Number],0))))</f>
        <v>0</v>
      </c>
      <c r="R37" s="39">
        <f>IF(ISNA(INDEX(CoreValuesResults[Rising All-Star Selection],MATCH(TournamentData[[#This Row],[Team Number]],CoreValuesResults[Team Number],0))),0, UPPER(INDEX(CoreValuesResults[Rising All-Star Selection],MATCH(TournamentData[[#This Row],[Team Number]],CoreValuesResults[Team Number],0))))</f>
        <v>0</v>
      </c>
      <c r="S37" s="39">
        <f>IF(ISNA(INDEX(CoreValuesResults[Motivate Selection],MATCH(TournamentData[[#This Row],[Team Number]],CoreValuesResults[Team Number],0))),0, UPPER(INDEX(CoreValuesResults[Motivate Selection],MATCH(TournamentData[[#This Row],[Team Number]],CoreValuesResults[Team Number],0))))</f>
        <v>0</v>
      </c>
      <c r="V37" s="41"/>
      <c r="W37" s="37">
        <f>IF(ISNA(INDEX(CoreValuesResults[Core Values Score],MATCH(TournamentData[[#This Row],[Team Number]],CoreValuesResults[Team Number],0))),0,INDEX(CoreValuesResults[Core Values Score],MATCH(TournamentData[[#This Row],[Team Number]],CoreValuesResults[Team Number],0)))</f>
        <v>0</v>
      </c>
      <c r="X3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7" s="37">
        <f>IF(ISNA(INDEX(RobotDesignResults[Robot Design Score],MATCH(TournamentData[[#This Row],[Team Number]],RobotDesignResults[Team Number],0))),0,INDEX(RobotDesignResults[Robot Design Score],MATCH(TournamentData[[#This Row],[Team Number]],RobotDesignResults[Team Number],0)))</f>
        <v>0</v>
      </c>
      <c r="Z3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7" s="107">
        <f t="shared" si="1"/>
        <v>0</v>
      </c>
      <c r="AE37" s="63"/>
      <c r="AF37" s="42"/>
      <c r="AG37" s="41"/>
    </row>
    <row r="38" spans="1:33" s="40" customFormat="1" ht="20.25" customHeight="1">
      <c r="A38" s="35"/>
      <c r="B38" s="36" t="str">
        <f>IF(ISNA(INDEX(OfficialTeamList[Team Name],MATCH(TournamentData[[#This Row],[Team Number]], OfficialTeamList[Team Number],0))),"",INDEX(OfficialTeamList[Team Name],MATCH(TournamentData[[#This Row],[Team Number]], OfficialTeamList[Team Number],0)))</f>
        <v/>
      </c>
      <c r="C38" s="117" t="str">
        <f>IF(ISNA(INDEX(OfficialTeamList[Pod or Lane Number],MATCH(TournamentData[[#This Row],[Team Number]], OfficialTeamList[Team Number],0))),"",INDEX(OfficialTeamList[Pod or Lane Number],MATCH(TournamentData[[#This Row],[Team Number]], OfficialTeamList[Team Number],0)))</f>
        <v/>
      </c>
      <c r="D38" s="37" t="str">
        <f>IF(TournamentData[[#This Row],[Team Number]]="","",IF(ISNA(INDEX('Robot Game Scores'!C:C,MATCH(TournamentData[[#This Row],[Team Number]], 'Robot Game Scores'!$B:$B,0))),0,INDEX('Robot Game Scores'!C:C,MATCH(TournamentData[[#This Row],[Team Number]], 'Robot Game Scores'!$B:$B,0))))</f>
        <v/>
      </c>
      <c r="E38" s="37" t="str">
        <f>IF(TournamentData[[#This Row],[Team Number]]="","",IF(ISNA(INDEX('Robot Game Scores'!D:D,MATCH(TournamentData[[#This Row],[Team Number]], 'Robot Game Scores'!$B:$B,0))),0,INDEX('Robot Game Scores'!D:D,MATCH(TournamentData[[#This Row],[Team Number]], 'Robot Game Scores'!$B:$B,0))))</f>
        <v/>
      </c>
      <c r="F38" s="37" t="str">
        <f>IF(TournamentData[[#This Row],[Team Number]]="","",IF(ISNA(INDEX('Robot Game Scores'!E:E,MATCH(TournamentData[[#This Row],[Team Number]], 'Robot Game Scores'!$B:$B,0))),0,INDEX('Robot Game Scores'!E:E,MATCH(TournamentData[[#This Row],[Team Number]], 'Robot Game Scores'!$B:$B,0))))</f>
        <v/>
      </c>
      <c r="G38" s="37" t="str">
        <f>IF(TournamentData[[#This Row],[Team Number]]="","",IF(ISNA(INDEX('Robot Game Scores'!F:F,MATCH(TournamentData[[#This Row],[Team Number]], 'Robot Game Scores'!$B:$B,0))),0,INDEX('Robot Game Scores'!F:F,MATCH(TournamentData[[#This Row],[Team Number]], 'Robot Game Scores'!$B:$B,0))))</f>
        <v/>
      </c>
      <c r="H38" s="37" t="str">
        <f>IF(TournamentData[[#This Row],[Team Number]]="","",IF(ISNA(INDEX('Robot Game Scores'!G:G,MATCH(TournamentData[[#This Row],[Team Number]], 'Robot Game Scores'!$B:$B,0))),0,INDEX('Robot Game Scores'!G:G,MATCH(TournamentData[[#This Row],[Team Number]], 'Robot Game Scores'!$B:$B,0))))</f>
        <v/>
      </c>
      <c r="I3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8" s="37" t="str">
        <f>IF(TournamentData[[#This Row],[Team Number]]="","",_xlfn.RANK.EQ(TournamentData[[#This Row],[Max Robot Game Score]],TournamentData[Max Robot Game Score]))</f>
        <v/>
      </c>
      <c r="K3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8" s="38" t="str">
        <f>IF(TournamentData[[#This Row],[Team Number]]="","",IF(N38,RANK(N38,N$3:N$110,1)-COUNTIF(N$3:N$110,0),NumberOfTeams+1))</f>
        <v/>
      </c>
      <c r="P38" s="38" t="str">
        <f>IF(TournamentData[[#This Row],[Champion''s Rank]]&lt;&gt;"",TournamentData[[#This Row],[Champion''s Rank]],"")</f>
        <v/>
      </c>
      <c r="Q38" s="39">
        <f>IF(ISNA(INDEX(CoreValuesResults[Breakthrough Selection],MATCH(TournamentData[[#This Row],[Team Number]],CoreValuesResults[Team Number],0))),0, UPPER(INDEX(CoreValuesResults[Breakthrough Selection],MATCH(TournamentData[[#This Row],[Team Number]],CoreValuesResults[Team Number],0))))</f>
        <v>0</v>
      </c>
      <c r="R38" s="39">
        <f>IF(ISNA(INDEX(CoreValuesResults[Rising All-Star Selection],MATCH(TournamentData[[#This Row],[Team Number]],CoreValuesResults[Team Number],0))),0, UPPER(INDEX(CoreValuesResults[Rising All-Star Selection],MATCH(TournamentData[[#This Row],[Team Number]],CoreValuesResults[Team Number],0))))</f>
        <v>0</v>
      </c>
      <c r="S38" s="39">
        <f>IF(ISNA(INDEX(CoreValuesResults[Motivate Selection],MATCH(TournamentData[[#This Row],[Team Number]],CoreValuesResults[Team Number],0))),0, UPPER(INDEX(CoreValuesResults[Motivate Selection],MATCH(TournamentData[[#This Row],[Team Number]],CoreValuesResults[Team Number],0))))</f>
        <v>0</v>
      </c>
      <c r="V38" s="41"/>
      <c r="W38" s="37">
        <f>IF(ISNA(INDEX(CoreValuesResults[Core Values Score],MATCH(TournamentData[[#This Row],[Team Number]],CoreValuesResults[Team Number],0))),0,INDEX(CoreValuesResults[Core Values Score],MATCH(TournamentData[[#This Row],[Team Number]],CoreValuesResults[Team Number],0)))</f>
        <v>0</v>
      </c>
      <c r="X3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8" s="37">
        <f>IF(ISNA(INDEX(RobotDesignResults[Robot Design Score],MATCH(TournamentData[[#This Row],[Team Number]],RobotDesignResults[Team Number],0))),0,INDEX(RobotDesignResults[Robot Design Score],MATCH(TournamentData[[#This Row],[Team Number]],RobotDesignResults[Team Number],0)))</f>
        <v>0</v>
      </c>
      <c r="Z3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8" s="107">
        <f t="shared" si="1"/>
        <v>0</v>
      </c>
      <c r="AE38" s="63"/>
      <c r="AF38" s="42"/>
      <c r="AG38" s="41"/>
    </row>
    <row r="39" spans="1:33" s="40" customFormat="1" ht="20.25" customHeight="1">
      <c r="A39" s="35"/>
      <c r="B39" s="36" t="str">
        <f>IF(ISNA(INDEX(OfficialTeamList[Team Name],MATCH(TournamentData[[#This Row],[Team Number]], OfficialTeamList[Team Number],0))),"",INDEX(OfficialTeamList[Team Name],MATCH(TournamentData[[#This Row],[Team Number]], OfficialTeamList[Team Number],0)))</f>
        <v/>
      </c>
      <c r="C39" s="117" t="str">
        <f>IF(ISNA(INDEX(OfficialTeamList[Pod or Lane Number],MATCH(TournamentData[[#This Row],[Team Number]], OfficialTeamList[Team Number],0))),"",INDEX(OfficialTeamList[Pod or Lane Number],MATCH(TournamentData[[#This Row],[Team Number]], OfficialTeamList[Team Number],0)))</f>
        <v/>
      </c>
      <c r="D39" s="37" t="str">
        <f>IF(TournamentData[[#This Row],[Team Number]]="","",IF(ISNA(INDEX('Robot Game Scores'!C:C,MATCH(TournamentData[[#This Row],[Team Number]], 'Robot Game Scores'!$B:$B,0))),0,INDEX('Robot Game Scores'!C:C,MATCH(TournamentData[[#This Row],[Team Number]], 'Robot Game Scores'!$B:$B,0))))</f>
        <v/>
      </c>
      <c r="E39" s="37" t="str">
        <f>IF(TournamentData[[#This Row],[Team Number]]="","",IF(ISNA(INDEX('Robot Game Scores'!D:D,MATCH(TournamentData[[#This Row],[Team Number]], 'Robot Game Scores'!$B:$B,0))),0,INDEX('Robot Game Scores'!D:D,MATCH(TournamentData[[#This Row],[Team Number]], 'Robot Game Scores'!$B:$B,0))))</f>
        <v/>
      </c>
      <c r="F39" s="37" t="str">
        <f>IF(TournamentData[[#This Row],[Team Number]]="","",IF(ISNA(INDEX('Robot Game Scores'!E:E,MATCH(TournamentData[[#This Row],[Team Number]], 'Robot Game Scores'!$B:$B,0))),0,INDEX('Robot Game Scores'!E:E,MATCH(TournamentData[[#This Row],[Team Number]], 'Robot Game Scores'!$B:$B,0))))</f>
        <v/>
      </c>
      <c r="G39" s="37" t="str">
        <f>IF(TournamentData[[#This Row],[Team Number]]="","",IF(ISNA(INDEX('Robot Game Scores'!F:F,MATCH(TournamentData[[#This Row],[Team Number]], 'Robot Game Scores'!$B:$B,0))),0,INDEX('Robot Game Scores'!F:F,MATCH(TournamentData[[#This Row],[Team Number]], 'Robot Game Scores'!$B:$B,0))))</f>
        <v/>
      </c>
      <c r="H39" s="37" t="str">
        <f>IF(TournamentData[[#This Row],[Team Number]]="","",IF(ISNA(INDEX('Robot Game Scores'!G:G,MATCH(TournamentData[[#This Row],[Team Number]], 'Robot Game Scores'!$B:$B,0))),0,INDEX('Robot Game Scores'!G:G,MATCH(TournamentData[[#This Row],[Team Number]], 'Robot Game Scores'!$B:$B,0))))</f>
        <v/>
      </c>
      <c r="I3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39" s="37" t="str">
        <f>IF(TournamentData[[#This Row],[Team Number]]="","",_xlfn.RANK.EQ(TournamentData[[#This Row],[Max Robot Game Score]],TournamentData[Max Robot Game Score]))</f>
        <v/>
      </c>
      <c r="K3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3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3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3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39" s="38" t="str">
        <f>IF(TournamentData[[#This Row],[Team Number]]="","",IF(N39,RANK(N39,N$3:N$110,1)-COUNTIF(N$3:N$110,0),NumberOfTeams+1))</f>
        <v/>
      </c>
      <c r="P39" s="38" t="str">
        <f>IF(TournamentData[[#This Row],[Champion''s Rank]]&lt;&gt;"",TournamentData[[#This Row],[Champion''s Rank]],"")</f>
        <v/>
      </c>
      <c r="Q39" s="39">
        <f>IF(ISNA(INDEX(CoreValuesResults[Breakthrough Selection],MATCH(TournamentData[[#This Row],[Team Number]],CoreValuesResults[Team Number],0))),0, UPPER(INDEX(CoreValuesResults[Breakthrough Selection],MATCH(TournamentData[[#This Row],[Team Number]],CoreValuesResults[Team Number],0))))</f>
        <v>0</v>
      </c>
      <c r="R39" s="39">
        <f>IF(ISNA(INDEX(CoreValuesResults[Rising All-Star Selection],MATCH(TournamentData[[#This Row],[Team Number]],CoreValuesResults[Team Number],0))),0, UPPER(INDEX(CoreValuesResults[Rising All-Star Selection],MATCH(TournamentData[[#This Row],[Team Number]],CoreValuesResults[Team Number],0))))</f>
        <v>0</v>
      </c>
      <c r="S39" s="39">
        <f>IF(ISNA(INDEX(CoreValuesResults[Motivate Selection],MATCH(TournamentData[[#This Row],[Team Number]],CoreValuesResults[Team Number],0))),0, UPPER(INDEX(CoreValuesResults[Motivate Selection],MATCH(TournamentData[[#This Row],[Team Number]],CoreValuesResults[Team Number],0))))</f>
        <v>0</v>
      </c>
      <c r="V39" s="41"/>
      <c r="W39" s="37">
        <f>IF(ISNA(INDEX(CoreValuesResults[Core Values Score],MATCH(TournamentData[[#This Row],[Team Number]],CoreValuesResults[Team Number],0))),0,INDEX(CoreValuesResults[Core Values Score],MATCH(TournamentData[[#This Row],[Team Number]],CoreValuesResults[Team Number],0)))</f>
        <v>0</v>
      </c>
      <c r="X3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39" s="37">
        <f>IF(ISNA(INDEX(RobotDesignResults[Robot Design Score],MATCH(TournamentData[[#This Row],[Team Number]],RobotDesignResults[Team Number],0))),0,INDEX(RobotDesignResults[Robot Design Score],MATCH(TournamentData[[#This Row],[Team Number]],RobotDesignResults[Team Number],0)))</f>
        <v>0</v>
      </c>
      <c r="Z3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39" s="107">
        <f t="shared" si="1"/>
        <v>0</v>
      </c>
      <c r="AE39" s="63"/>
      <c r="AF39" s="42"/>
      <c r="AG39" s="41"/>
    </row>
    <row r="40" spans="1:33" s="40" customFormat="1" ht="20.25" customHeight="1">
      <c r="A40" s="35"/>
      <c r="B40" s="36" t="str">
        <f>IF(ISNA(INDEX(OfficialTeamList[Team Name],MATCH(TournamentData[[#This Row],[Team Number]], OfficialTeamList[Team Number],0))),"",INDEX(OfficialTeamList[Team Name],MATCH(TournamentData[[#This Row],[Team Number]], OfficialTeamList[Team Number],0)))</f>
        <v/>
      </c>
      <c r="C40" s="117" t="str">
        <f>IF(ISNA(INDEX(OfficialTeamList[Pod or Lane Number],MATCH(TournamentData[[#This Row],[Team Number]], OfficialTeamList[Team Number],0))),"",INDEX(OfficialTeamList[Pod or Lane Number],MATCH(TournamentData[[#This Row],[Team Number]], OfficialTeamList[Team Number],0)))</f>
        <v/>
      </c>
      <c r="D40" s="37" t="str">
        <f>IF(TournamentData[[#This Row],[Team Number]]="","",IF(ISNA(INDEX('Robot Game Scores'!C:C,MATCH(TournamentData[[#This Row],[Team Number]], 'Robot Game Scores'!$B:$B,0))),0,INDEX('Robot Game Scores'!C:C,MATCH(TournamentData[[#This Row],[Team Number]], 'Robot Game Scores'!$B:$B,0))))</f>
        <v/>
      </c>
      <c r="E40" s="37" t="str">
        <f>IF(TournamentData[[#This Row],[Team Number]]="","",IF(ISNA(INDEX('Robot Game Scores'!D:D,MATCH(TournamentData[[#This Row],[Team Number]], 'Robot Game Scores'!$B:$B,0))),0,INDEX('Robot Game Scores'!D:D,MATCH(TournamentData[[#This Row],[Team Number]], 'Robot Game Scores'!$B:$B,0))))</f>
        <v/>
      </c>
      <c r="F40" s="37" t="str">
        <f>IF(TournamentData[[#This Row],[Team Number]]="","",IF(ISNA(INDEX('Robot Game Scores'!E:E,MATCH(TournamentData[[#This Row],[Team Number]], 'Robot Game Scores'!$B:$B,0))),0,INDEX('Robot Game Scores'!E:E,MATCH(TournamentData[[#This Row],[Team Number]], 'Robot Game Scores'!$B:$B,0))))</f>
        <v/>
      </c>
      <c r="G40" s="37" t="str">
        <f>IF(TournamentData[[#This Row],[Team Number]]="","",IF(ISNA(INDEX('Robot Game Scores'!F:F,MATCH(TournamentData[[#This Row],[Team Number]], 'Robot Game Scores'!$B:$B,0))),0,INDEX('Robot Game Scores'!F:F,MATCH(TournamentData[[#This Row],[Team Number]], 'Robot Game Scores'!$B:$B,0))))</f>
        <v/>
      </c>
      <c r="H40" s="37" t="str">
        <f>IF(TournamentData[[#This Row],[Team Number]]="","",IF(ISNA(INDEX('Robot Game Scores'!G:G,MATCH(TournamentData[[#This Row],[Team Number]], 'Robot Game Scores'!$B:$B,0))),0,INDEX('Robot Game Scores'!G:G,MATCH(TournamentData[[#This Row],[Team Number]], 'Robot Game Scores'!$B:$B,0))))</f>
        <v/>
      </c>
      <c r="I4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0" s="37" t="str">
        <f>IF(TournamentData[[#This Row],[Team Number]]="","",_xlfn.RANK.EQ(TournamentData[[#This Row],[Max Robot Game Score]],TournamentData[Max Robot Game Score]))</f>
        <v/>
      </c>
      <c r="K4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0" s="38" t="str">
        <f>IF(TournamentData[[#This Row],[Team Number]]="","",IF(N40,RANK(N40,N$3:N$110,1)-COUNTIF(N$3:N$110,0),NumberOfTeams+1))</f>
        <v/>
      </c>
      <c r="P40" s="38" t="str">
        <f>IF(TournamentData[[#This Row],[Champion''s Rank]]&lt;&gt;"",TournamentData[[#This Row],[Champion''s Rank]],"")</f>
        <v/>
      </c>
      <c r="Q40" s="39">
        <f>IF(ISNA(INDEX(CoreValuesResults[Breakthrough Selection],MATCH(TournamentData[[#This Row],[Team Number]],CoreValuesResults[Team Number],0))),0, UPPER(INDEX(CoreValuesResults[Breakthrough Selection],MATCH(TournamentData[[#This Row],[Team Number]],CoreValuesResults[Team Number],0))))</f>
        <v>0</v>
      </c>
      <c r="R40" s="39">
        <f>IF(ISNA(INDEX(CoreValuesResults[Rising All-Star Selection],MATCH(TournamentData[[#This Row],[Team Number]],CoreValuesResults[Team Number],0))),0, UPPER(INDEX(CoreValuesResults[Rising All-Star Selection],MATCH(TournamentData[[#This Row],[Team Number]],CoreValuesResults[Team Number],0))))</f>
        <v>0</v>
      </c>
      <c r="S40" s="39">
        <f>IF(ISNA(INDEX(CoreValuesResults[Motivate Selection],MATCH(TournamentData[[#This Row],[Team Number]],CoreValuesResults[Team Number],0))),0, UPPER(INDEX(CoreValuesResults[Motivate Selection],MATCH(TournamentData[[#This Row],[Team Number]],CoreValuesResults[Team Number],0))))</f>
        <v>0</v>
      </c>
      <c r="V40" s="41"/>
      <c r="W40" s="37">
        <f>IF(ISNA(INDEX(CoreValuesResults[Core Values Score],MATCH(TournamentData[[#This Row],[Team Number]],CoreValuesResults[Team Number],0))),0,INDEX(CoreValuesResults[Core Values Score],MATCH(TournamentData[[#This Row],[Team Number]],CoreValuesResults[Team Number],0)))</f>
        <v>0</v>
      </c>
      <c r="X4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0" s="37">
        <f>IF(ISNA(INDEX(RobotDesignResults[Robot Design Score],MATCH(TournamentData[[#This Row],[Team Number]],RobotDesignResults[Team Number],0))),0,INDEX(RobotDesignResults[Robot Design Score],MATCH(TournamentData[[#This Row],[Team Number]],RobotDesignResults[Team Number],0)))</f>
        <v>0</v>
      </c>
      <c r="Z4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0" s="107">
        <f t="shared" si="1"/>
        <v>0</v>
      </c>
      <c r="AE40" s="63"/>
      <c r="AF40" s="42"/>
      <c r="AG40" s="41"/>
    </row>
    <row r="41" spans="1:33" s="40" customFormat="1" ht="20.25" customHeight="1">
      <c r="A41" s="35"/>
      <c r="B41" s="36" t="str">
        <f>IF(ISNA(INDEX(OfficialTeamList[Team Name],MATCH(TournamentData[[#This Row],[Team Number]], OfficialTeamList[Team Number],0))),"",INDEX(OfficialTeamList[Team Name],MATCH(TournamentData[[#This Row],[Team Number]], OfficialTeamList[Team Number],0)))</f>
        <v/>
      </c>
      <c r="C41" s="117" t="str">
        <f>IF(ISNA(INDEX(OfficialTeamList[Pod or Lane Number],MATCH(TournamentData[[#This Row],[Team Number]], OfficialTeamList[Team Number],0))),"",INDEX(OfficialTeamList[Pod or Lane Number],MATCH(TournamentData[[#This Row],[Team Number]], OfficialTeamList[Team Number],0)))</f>
        <v/>
      </c>
      <c r="D41" s="37" t="str">
        <f>IF(TournamentData[[#This Row],[Team Number]]="","",IF(ISNA(INDEX('Robot Game Scores'!C:C,MATCH(TournamentData[[#This Row],[Team Number]], 'Robot Game Scores'!$B:$B,0))),0,INDEX('Robot Game Scores'!C:C,MATCH(TournamentData[[#This Row],[Team Number]], 'Robot Game Scores'!$B:$B,0))))</f>
        <v/>
      </c>
      <c r="E41" s="37" t="str">
        <f>IF(TournamentData[[#This Row],[Team Number]]="","",IF(ISNA(INDEX('Robot Game Scores'!D:D,MATCH(TournamentData[[#This Row],[Team Number]], 'Robot Game Scores'!$B:$B,0))),0,INDEX('Robot Game Scores'!D:D,MATCH(TournamentData[[#This Row],[Team Number]], 'Robot Game Scores'!$B:$B,0))))</f>
        <v/>
      </c>
      <c r="F41" s="37" t="str">
        <f>IF(TournamentData[[#This Row],[Team Number]]="","",IF(ISNA(INDEX('Robot Game Scores'!E:E,MATCH(TournamentData[[#This Row],[Team Number]], 'Robot Game Scores'!$B:$B,0))),0,INDEX('Robot Game Scores'!E:E,MATCH(TournamentData[[#This Row],[Team Number]], 'Robot Game Scores'!$B:$B,0))))</f>
        <v/>
      </c>
      <c r="G41" s="37" t="str">
        <f>IF(TournamentData[[#This Row],[Team Number]]="","",IF(ISNA(INDEX('Robot Game Scores'!F:F,MATCH(TournamentData[[#This Row],[Team Number]], 'Robot Game Scores'!$B:$B,0))),0,INDEX('Robot Game Scores'!F:F,MATCH(TournamentData[[#This Row],[Team Number]], 'Robot Game Scores'!$B:$B,0))))</f>
        <v/>
      </c>
      <c r="H41" s="37" t="str">
        <f>IF(TournamentData[[#This Row],[Team Number]]="","",IF(ISNA(INDEX('Robot Game Scores'!G:G,MATCH(TournamentData[[#This Row],[Team Number]], 'Robot Game Scores'!$B:$B,0))),0,INDEX('Robot Game Scores'!G:G,MATCH(TournamentData[[#This Row],[Team Number]], 'Robot Game Scores'!$B:$B,0))))</f>
        <v/>
      </c>
      <c r="I41"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1" s="37" t="str">
        <f>IF(TournamentData[[#This Row],[Team Number]]="","",_xlfn.RANK.EQ(TournamentData[[#This Row],[Max Robot Game Score]],TournamentData[Max Robot Game Score]))</f>
        <v/>
      </c>
      <c r="K41"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1"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1"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1"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1" s="38" t="str">
        <f>IF(TournamentData[[#This Row],[Team Number]]="","",IF(N41,RANK(N41,N$3:N$110,1)-COUNTIF(N$3:N$110,0),NumberOfTeams+1))</f>
        <v/>
      </c>
      <c r="P41" s="38" t="str">
        <f>IF(TournamentData[[#This Row],[Champion''s Rank]]&lt;&gt;"",TournamentData[[#This Row],[Champion''s Rank]],"")</f>
        <v/>
      </c>
      <c r="Q41" s="39">
        <f>IF(ISNA(INDEX(CoreValuesResults[Breakthrough Selection],MATCH(TournamentData[[#This Row],[Team Number]],CoreValuesResults[Team Number],0))),0, UPPER(INDEX(CoreValuesResults[Breakthrough Selection],MATCH(TournamentData[[#This Row],[Team Number]],CoreValuesResults[Team Number],0))))</f>
        <v>0</v>
      </c>
      <c r="R41" s="39">
        <f>IF(ISNA(INDEX(CoreValuesResults[Rising All-Star Selection],MATCH(TournamentData[[#This Row],[Team Number]],CoreValuesResults[Team Number],0))),0, UPPER(INDEX(CoreValuesResults[Rising All-Star Selection],MATCH(TournamentData[[#This Row],[Team Number]],CoreValuesResults[Team Number],0))))</f>
        <v>0</v>
      </c>
      <c r="S41" s="39">
        <f>IF(ISNA(INDEX(CoreValuesResults[Motivate Selection],MATCH(TournamentData[[#This Row],[Team Number]],CoreValuesResults[Team Number],0))),0, UPPER(INDEX(CoreValuesResults[Motivate Selection],MATCH(TournamentData[[#This Row],[Team Number]],CoreValuesResults[Team Number],0))))</f>
        <v>0</v>
      </c>
      <c r="V41" s="41"/>
      <c r="W41" s="37">
        <f>IF(ISNA(INDEX(CoreValuesResults[Core Values Score],MATCH(TournamentData[[#This Row],[Team Number]],CoreValuesResults[Team Number],0))),0,INDEX(CoreValuesResults[Core Values Score],MATCH(TournamentData[[#This Row],[Team Number]],CoreValuesResults[Team Number],0)))</f>
        <v>0</v>
      </c>
      <c r="X41"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1" s="37">
        <f>IF(ISNA(INDEX(RobotDesignResults[Robot Design Score],MATCH(TournamentData[[#This Row],[Team Number]],RobotDesignResults[Team Number],0))),0,INDEX(RobotDesignResults[Robot Design Score],MATCH(TournamentData[[#This Row],[Team Number]],RobotDesignResults[Team Number],0)))</f>
        <v>0</v>
      </c>
      <c r="Z41"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1" s="107">
        <f t="shared" si="1"/>
        <v>0</v>
      </c>
      <c r="AE41" s="63"/>
      <c r="AF41" s="42"/>
      <c r="AG41" s="41"/>
    </row>
    <row r="42" spans="1:33" s="40" customFormat="1" ht="20.25" customHeight="1">
      <c r="A42" s="35"/>
      <c r="B42" s="36" t="str">
        <f>IF(ISNA(INDEX(OfficialTeamList[Team Name],MATCH(TournamentData[[#This Row],[Team Number]], OfficialTeamList[Team Number],0))),"",INDEX(OfficialTeamList[Team Name],MATCH(TournamentData[[#This Row],[Team Number]], OfficialTeamList[Team Number],0)))</f>
        <v/>
      </c>
      <c r="C42" s="117" t="str">
        <f>IF(ISNA(INDEX(OfficialTeamList[Pod or Lane Number],MATCH(TournamentData[[#This Row],[Team Number]], OfficialTeamList[Team Number],0))),"",INDEX(OfficialTeamList[Pod or Lane Number],MATCH(TournamentData[[#This Row],[Team Number]], OfficialTeamList[Team Number],0)))</f>
        <v/>
      </c>
      <c r="D42" s="37" t="str">
        <f>IF(TournamentData[[#This Row],[Team Number]]="","",IF(ISNA(INDEX('Robot Game Scores'!C:C,MATCH(TournamentData[[#This Row],[Team Number]], 'Robot Game Scores'!$B:$B,0))),0,INDEX('Robot Game Scores'!C:C,MATCH(TournamentData[[#This Row],[Team Number]], 'Robot Game Scores'!$B:$B,0))))</f>
        <v/>
      </c>
      <c r="E42" s="37" t="str">
        <f>IF(TournamentData[[#This Row],[Team Number]]="","",IF(ISNA(INDEX('Robot Game Scores'!D:D,MATCH(TournamentData[[#This Row],[Team Number]], 'Robot Game Scores'!$B:$B,0))),0,INDEX('Robot Game Scores'!D:D,MATCH(TournamentData[[#This Row],[Team Number]], 'Robot Game Scores'!$B:$B,0))))</f>
        <v/>
      </c>
      <c r="F42" s="37" t="str">
        <f>IF(TournamentData[[#This Row],[Team Number]]="","",IF(ISNA(INDEX('Robot Game Scores'!E:E,MATCH(TournamentData[[#This Row],[Team Number]], 'Robot Game Scores'!$B:$B,0))),0,INDEX('Robot Game Scores'!E:E,MATCH(TournamentData[[#This Row],[Team Number]], 'Robot Game Scores'!$B:$B,0))))</f>
        <v/>
      </c>
      <c r="G42" s="37" t="str">
        <f>IF(TournamentData[[#This Row],[Team Number]]="","",IF(ISNA(INDEX('Robot Game Scores'!F:F,MATCH(TournamentData[[#This Row],[Team Number]], 'Robot Game Scores'!$B:$B,0))),0,INDEX('Robot Game Scores'!F:F,MATCH(TournamentData[[#This Row],[Team Number]], 'Robot Game Scores'!$B:$B,0))))</f>
        <v/>
      </c>
      <c r="H42" s="37" t="str">
        <f>IF(TournamentData[[#This Row],[Team Number]]="","",IF(ISNA(INDEX('Robot Game Scores'!G:G,MATCH(TournamentData[[#This Row],[Team Number]], 'Robot Game Scores'!$B:$B,0))),0,INDEX('Robot Game Scores'!G:G,MATCH(TournamentData[[#This Row],[Team Number]], 'Robot Game Scores'!$B:$B,0))))</f>
        <v/>
      </c>
      <c r="I42"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2" s="37" t="str">
        <f>IF(TournamentData[[#This Row],[Team Number]]="","",_xlfn.RANK.EQ(TournamentData[[#This Row],[Max Robot Game Score]],TournamentData[Max Robot Game Score]))</f>
        <v/>
      </c>
      <c r="K42"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2"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2"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2"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2" s="38" t="str">
        <f>IF(TournamentData[[#This Row],[Team Number]]="","",IF(N42,RANK(N42,N$3:N$110,1)-COUNTIF(N$3:N$110,0),NumberOfTeams+1))</f>
        <v/>
      </c>
      <c r="P42" s="38" t="str">
        <f>IF(TournamentData[[#This Row],[Champion''s Rank]]&lt;&gt;"",TournamentData[[#This Row],[Champion''s Rank]],"")</f>
        <v/>
      </c>
      <c r="Q42" s="39">
        <f>IF(ISNA(INDEX(CoreValuesResults[Breakthrough Selection],MATCH(TournamentData[[#This Row],[Team Number]],CoreValuesResults[Team Number],0))),0, UPPER(INDEX(CoreValuesResults[Breakthrough Selection],MATCH(TournamentData[[#This Row],[Team Number]],CoreValuesResults[Team Number],0))))</f>
        <v>0</v>
      </c>
      <c r="R42" s="39">
        <f>IF(ISNA(INDEX(CoreValuesResults[Rising All-Star Selection],MATCH(TournamentData[[#This Row],[Team Number]],CoreValuesResults[Team Number],0))),0, UPPER(INDEX(CoreValuesResults[Rising All-Star Selection],MATCH(TournamentData[[#This Row],[Team Number]],CoreValuesResults[Team Number],0))))</f>
        <v>0</v>
      </c>
      <c r="S42" s="39">
        <f>IF(ISNA(INDEX(CoreValuesResults[Motivate Selection],MATCH(TournamentData[[#This Row],[Team Number]],CoreValuesResults[Team Number],0))),0, UPPER(INDEX(CoreValuesResults[Motivate Selection],MATCH(TournamentData[[#This Row],[Team Number]],CoreValuesResults[Team Number],0))))</f>
        <v>0</v>
      </c>
      <c r="V42" s="41"/>
      <c r="W42" s="37">
        <f>IF(ISNA(INDEX(CoreValuesResults[Core Values Score],MATCH(TournamentData[[#This Row],[Team Number]],CoreValuesResults[Team Number],0))),0,INDEX(CoreValuesResults[Core Values Score],MATCH(TournamentData[[#This Row],[Team Number]],CoreValuesResults[Team Number],0)))</f>
        <v>0</v>
      </c>
      <c r="X42"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2" s="37">
        <f>IF(ISNA(INDEX(RobotDesignResults[Robot Design Score],MATCH(TournamentData[[#This Row],[Team Number]],RobotDesignResults[Team Number],0))),0,INDEX(RobotDesignResults[Robot Design Score],MATCH(TournamentData[[#This Row],[Team Number]],RobotDesignResults[Team Number],0)))</f>
        <v>0</v>
      </c>
      <c r="Z42"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2" s="107">
        <f t="shared" si="1"/>
        <v>0</v>
      </c>
      <c r="AE42" s="63"/>
      <c r="AF42" s="42"/>
      <c r="AG42" s="41"/>
    </row>
    <row r="43" spans="1:33" s="40" customFormat="1" ht="20.25" customHeight="1">
      <c r="A43" s="35"/>
      <c r="B43" s="36" t="str">
        <f>IF(ISNA(INDEX(OfficialTeamList[Team Name],MATCH(TournamentData[[#This Row],[Team Number]], OfficialTeamList[Team Number],0))),"",INDEX(OfficialTeamList[Team Name],MATCH(TournamentData[[#This Row],[Team Number]], OfficialTeamList[Team Number],0)))</f>
        <v/>
      </c>
      <c r="C43" s="117" t="str">
        <f>IF(ISNA(INDEX(OfficialTeamList[Pod or Lane Number],MATCH(TournamentData[[#This Row],[Team Number]], OfficialTeamList[Team Number],0))),"",INDEX(OfficialTeamList[Pod or Lane Number],MATCH(TournamentData[[#This Row],[Team Number]], OfficialTeamList[Team Number],0)))</f>
        <v/>
      </c>
      <c r="D43" s="37" t="str">
        <f>IF(TournamentData[[#This Row],[Team Number]]="","",IF(ISNA(INDEX('Robot Game Scores'!C:C,MATCH(TournamentData[[#This Row],[Team Number]], 'Robot Game Scores'!$B:$B,0))),0,INDEX('Robot Game Scores'!C:C,MATCH(TournamentData[[#This Row],[Team Number]], 'Robot Game Scores'!$B:$B,0))))</f>
        <v/>
      </c>
      <c r="E43" s="37" t="str">
        <f>IF(TournamentData[[#This Row],[Team Number]]="","",IF(ISNA(INDEX('Robot Game Scores'!D:D,MATCH(TournamentData[[#This Row],[Team Number]], 'Robot Game Scores'!$B:$B,0))),0,INDEX('Robot Game Scores'!D:D,MATCH(TournamentData[[#This Row],[Team Number]], 'Robot Game Scores'!$B:$B,0))))</f>
        <v/>
      </c>
      <c r="F43" s="37" t="str">
        <f>IF(TournamentData[[#This Row],[Team Number]]="","",IF(ISNA(INDEX('Robot Game Scores'!E:E,MATCH(TournamentData[[#This Row],[Team Number]], 'Robot Game Scores'!$B:$B,0))),0,INDEX('Robot Game Scores'!E:E,MATCH(TournamentData[[#This Row],[Team Number]], 'Robot Game Scores'!$B:$B,0))))</f>
        <v/>
      </c>
      <c r="G43" s="37" t="str">
        <f>IF(TournamentData[[#This Row],[Team Number]]="","",IF(ISNA(INDEX('Robot Game Scores'!F:F,MATCH(TournamentData[[#This Row],[Team Number]], 'Robot Game Scores'!$B:$B,0))),0,INDEX('Robot Game Scores'!F:F,MATCH(TournamentData[[#This Row],[Team Number]], 'Robot Game Scores'!$B:$B,0))))</f>
        <v/>
      </c>
      <c r="H43" s="37" t="str">
        <f>IF(TournamentData[[#This Row],[Team Number]]="","",IF(ISNA(INDEX('Robot Game Scores'!G:G,MATCH(TournamentData[[#This Row],[Team Number]], 'Robot Game Scores'!$B:$B,0))),0,INDEX('Robot Game Scores'!G:G,MATCH(TournamentData[[#This Row],[Team Number]], 'Robot Game Scores'!$B:$B,0))))</f>
        <v/>
      </c>
      <c r="I4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3" s="37" t="str">
        <f>IF(TournamentData[[#This Row],[Team Number]]="","",_xlfn.RANK.EQ(TournamentData[[#This Row],[Max Robot Game Score]],TournamentData[Max Robot Game Score]))</f>
        <v/>
      </c>
      <c r="K4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3" s="38" t="str">
        <f>IF(TournamentData[[#This Row],[Team Number]]="","",IF(N43,RANK(N43,N$3:N$110,1)-COUNTIF(N$3:N$110,0),NumberOfTeams+1))</f>
        <v/>
      </c>
      <c r="P43" s="38" t="str">
        <f>IF(TournamentData[[#This Row],[Champion''s Rank]]&lt;&gt;"",TournamentData[[#This Row],[Champion''s Rank]],"")</f>
        <v/>
      </c>
      <c r="Q43" s="39">
        <f>IF(ISNA(INDEX(CoreValuesResults[Breakthrough Selection],MATCH(TournamentData[[#This Row],[Team Number]],CoreValuesResults[Team Number],0))),0, UPPER(INDEX(CoreValuesResults[Breakthrough Selection],MATCH(TournamentData[[#This Row],[Team Number]],CoreValuesResults[Team Number],0))))</f>
        <v>0</v>
      </c>
      <c r="R43" s="39">
        <f>IF(ISNA(INDEX(CoreValuesResults[Rising All-Star Selection],MATCH(TournamentData[[#This Row],[Team Number]],CoreValuesResults[Team Number],0))),0, UPPER(INDEX(CoreValuesResults[Rising All-Star Selection],MATCH(TournamentData[[#This Row],[Team Number]],CoreValuesResults[Team Number],0))))</f>
        <v>0</v>
      </c>
      <c r="S43" s="39">
        <f>IF(ISNA(INDEX(CoreValuesResults[Motivate Selection],MATCH(TournamentData[[#This Row],[Team Number]],CoreValuesResults[Team Number],0))),0, UPPER(INDEX(CoreValuesResults[Motivate Selection],MATCH(TournamentData[[#This Row],[Team Number]],CoreValuesResults[Team Number],0))))</f>
        <v>0</v>
      </c>
      <c r="V43" s="41"/>
      <c r="W43" s="37">
        <f>IF(ISNA(INDEX(CoreValuesResults[Core Values Score],MATCH(TournamentData[[#This Row],[Team Number]],CoreValuesResults[Team Number],0))),0,INDEX(CoreValuesResults[Core Values Score],MATCH(TournamentData[[#This Row],[Team Number]],CoreValuesResults[Team Number],0)))</f>
        <v>0</v>
      </c>
      <c r="X4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3" s="37">
        <f>IF(ISNA(INDEX(RobotDesignResults[Robot Design Score],MATCH(TournamentData[[#This Row],[Team Number]],RobotDesignResults[Team Number],0))),0,INDEX(RobotDesignResults[Robot Design Score],MATCH(TournamentData[[#This Row],[Team Number]],RobotDesignResults[Team Number],0)))</f>
        <v>0</v>
      </c>
      <c r="Z4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3" s="107">
        <f t="shared" si="1"/>
        <v>0</v>
      </c>
      <c r="AE43" s="63"/>
      <c r="AF43" s="42"/>
      <c r="AG43" s="41"/>
    </row>
    <row r="44" spans="1:33" s="40" customFormat="1" ht="20.25" customHeight="1">
      <c r="A44" s="35"/>
      <c r="B44" s="36" t="str">
        <f>IF(ISNA(INDEX(OfficialTeamList[Team Name],MATCH(TournamentData[[#This Row],[Team Number]], OfficialTeamList[Team Number],0))),"",INDEX(OfficialTeamList[Team Name],MATCH(TournamentData[[#This Row],[Team Number]], OfficialTeamList[Team Number],0)))</f>
        <v/>
      </c>
      <c r="C44" s="117" t="str">
        <f>IF(ISNA(INDEX(OfficialTeamList[Pod or Lane Number],MATCH(TournamentData[[#This Row],[Team Number]], OfficialTeamList[Team Number],0))),"",INDEX(OfficialTeamList[Pod or Lane Number],MATCH(TournamentData[[#This Row],[Team Number]], OfficialTeamList[Team Number],0)))</f>
        <v/>
      </c>
      <c r="D44" s="37" t="str">
        <f>IF(TournamentData[[#This Row],[Team Number]]="","",IF(ISNA(INDEX('Robot Game Scores'!C:C,MATCH(TournamentData[[#This Row],[Team Number]], 'Robot Game Scores'!$B:$B,0))),0,INDEX('Robot Game Scores'!C:C,MATCH(TournamentData[[#This Row],[Team Number]], 'Robot Game Scores'!$B:$B,0))))</f>
        <v/>
      </c>
      <c r="E44" s="37" t="str">
        <f>IF(TournamentData[[#This Row],[Team Number]]="","",IF(ISNA(INDEX('Robot Game Scores'!D:D,MATCH(TournamentData[[#This Row],[Team Number]], 'Robot Game Scores'!$B:$B,0))),0,INDEX('Robot Game Scores'!D:D,MATCH(TournamentData[[#This Row],[Team Number]], 'Robot Game Scores'!$B:$B,0))))</f>
        <v/>
      </c>
      <c r="F44" s="37" t="str">
        <f>IF(TournamentData[[#This Row],[Team Number]]="","",IF(ISNA(INDEX('Robot Game Scores'!E:E,MATCH(TournamentData[[#This Row],[Team Number]], 'Robot Game Scores'!$B:$B,0))),0,INDEX('Robot Game Scores'!E:E,MATCH(TournamentData[[#This Row],[Team Number]], 'Robot Game Scores'!$B:$B,0))))</f>
        <v/>
      </c>
      <c r="G44" s="37" t="str">
        <f>IF(TournamentData[[#This Row],[Team Number]]="","",IF(ISNA(INDEX('Robot Game Scores'!F:F,MATCH(TournamentData[[#This Row],[Team Number]], 'Robot Game Scores'!$B:$B,0))),0,INDEX('Robot Game Scores'!F:F,MATCH(TournamentData[[#This Row],[Team Number]], 'Robot Game Scores'!$B:$B,0))))</f>
        <v/>
      </c>
      <c r="H44" s="37" t="str">
        <f>IF(TournamentData[[#This Row],[Team Number]]="","",IF(ISNA(INDEX('Robot Game Scores'!G:G,MATCH(TournamentData[[#This Row],[Team Number]], 'Robot Game Scores'!$B:$B,0))),0,INDEX('Robot Game Scores'!G:G,MATCH(TournamentData[[#This Row],[Team Number]], 'Robot Game Scores'!$B:$B,0))))</f>
        <v/>
      </c>
      <c r="I4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4" s="37" t="str">
        <f>IF(TournamentData[[#This Row],[Team Number]]="","",_xlfn.RANK.EQ(TournamentData[[#This Row],[Max Robot Game Score]],TournamentData[Max Robot Game Score]))</f>
        <v/>
      </c>
      <c r="K4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4" s="38" t="str">
        <f>IF(TournamentData[[#This Row],[Team Number]]="","",IF(N44,RANK(N44,N$3:N$110,1)-COUNTIF(N$3:N$110,0),NumberOfTeams+1))</f>
        <v/>
      </c>
      <c r="P44" s="38" t="str">
        <f>IF(TournamentData[[#This Row],[Champion''s Rank]]&lt;&gt;"",TournamentData[[#This Row],[Champion''s Rank]],"")</f>
        <v/>
      </c>
      <c r="Q44" s="43">
        <f>IF(ISNA(INDEX(CoreValuesResults[Breakthrough Selection],MATCH(TournamentData[[#This Row],[Team Number]],CoreValuesResults[Team Number],0))),0, UPPER(INDEX(CoreValuesResults[Breakthrough Selection],MATCH(TournamentData[[#This Row],[Team Number]],CoreValuesResults[Team Number],0))))</f>
        <v>0</v>
      </c>
      <c r="R44" s="43">
        <f>IF(ISNA(INDEX(CoreValuesResults[Rising All-Star Selection],MATCH(TournamentData[[#This Row],[Team Number]],CoreValuesResults[Team Number],0))),0, UPPER(INDEX(CoreValuesResults[Rising All-Star Selection],MATCH(TournamentData[[#This Row],[Team Number]],CoreValuesResults[Team Number],0))))</f>
        <v>0</v>
      </c>
      <c r="S44" s="43">
        <f>IF(ISNA(INDEX(CoreValuesResults[Motivate Selection],MATCH(TournamentData[[#This Row],[Team Number]],CoreValuesResults[Team Number],0))),0, UPPER(INDEX(CoreValuesResults[Motivate Selection],MATCH(TournamentData[[#This Row],[Team Number]],CoreValuesResults[Team Number],0))))</f>
        <v>0</v>
      </c>
      <c r="V44" s="41"/>
      <c r="W44" s="37">
        <f>IF(ISNA(INDEX(CoreValuesResults[Core Values Score],MATCH(TournamentData[[#This Row],[Team Number]],CoreValuesResults[Team Number],0))),0,INDEX(CoreValuesResults[Core Values Score],MATCH(TournamentData[[#This Row],[Team Number]],CoreValuesResults[Team Number],0)))</f>
        <v>0</v>
      </c>
      <c r="X4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4" s="37">
        <f>IF(ISNA(INDEX(RobotDesignResults[Robot Design Score],MATCH(TournamentData[[#This Row],[Team Number]],RobotDesignResults[Team Number],0))),0,INDEX(RobotDesignResults[Robot Design Score],MATCH(TournamentData[[#This Row],[Team Number]],RobotDesignResults[Team Number],0)))</f>
        <v>0</v>
      </c>
      <c r="Z4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4" s="107">
        <f t="shared" si="1"/>
        <v>0</v>
      </c>
      <c r="AE44" s="63"/>
      <c r="AF44" s="42"/>
      <c r="AG44" s="41"/>
    </row>
    <row r="45" spans="1:33" s="40" customFormat="1" ht="20.25" customHeight="1">
      <c r="A45" s="35"/>
      <c r="B45" s="36" t="str">
        <f>IF(ISNA(INDEX(OfficialTeamList[Team Name],MATCH(TournamentData[[#This Row],[Team Number]], OfficialTeamList[Team Number],0))),"",INDEX(OfficialTeamList[Team Name],MATCH(TournamentData[[#This Row],[Team Number]], OfficialTeamList[Team Number],0)))</f>
        <v/>
      </c>
      <c r="C45" s="117" t="str">
        <f>IF(ISNA(INDEX(OfficialTeamList[Pod or Lane Number],MATCH(TournamentData[[#This Row],[Team Number]], OfficialTeamList[Team Number],0))),"",INDEX(OfficialTeamList[Pod or Lane Number],MATCH(TournamentData[[#This Row],[Team Number]], OfficialTeamList[Team Number],0)))</f>
        <v/>
      </c>
      <c r="D45" s="37" t="str">
        <f>IF(TournamentData[[#This Row],[Team Number]]="","",IF(ISNA(INDEX('Robot Game Scores'!C:C,MATCH(TournamentData[[#This Row],[Team Number]], 'Robot Game Scores'!$B:$B,0))),0,INDEX('Robot Game Scores'!C:C,MATCH(TournamentData[[#This Row],[Team Number]], 'Robot Game Scores'!$B:$B,0))))</f>
        <v/>
      </c>
      <c r="E45" s="37" t="str">
        <f>IF(TournamentData[[#This Row],[Team Number]]="","",IF(ISNA(INDEX('Robot Game Scores'!D:D,MATCH(TournamentData[[#This Row],[Team Number]], 'Robot Game Scores'!$B:$B,0))),0,INDEX('Robot Game Scores'!D:D,MATCH(TournamentData[[#This Row],[Team Number]], 'Robot Game Scores'!$B:$B,0))))</f>
        <v/>
      </c>
      <c r="F45" s="37" t="str">
        <f>IF(TournamentData[[#This Row],[Team Number]]="","",IF(ISNA(INDEX('Robot Game Scores'!E:E,MATCH(TournamentData[[#This Row],[Team Number]], 'Robot Game Scores'!$B:$B,0))),0,INDEX('Robot Game Scores'!E:E,MATCH(TournamentData[[#This Row],[Team Number]], 'Robot Game Scores'!$B:$B,0))))</f>
        <v/>
      </c>
      <c r="G45" s="37" t="str">
        <f>IF(TournamentData[[#This Row],[Team Number]]="","",IF(ISNA(INDEX('Robot Game Scores'!F:F,MATCH(TournamentData[[#This Row],[Team Number]], 'Robot Game Scores'!$B:$B,0))),0,INDEX('Robot Game Scores'!F:F,MATCH(TournamentData[[#This Row],[Team Number]], 'Robot Game Scores'!$B:$B,0))))</f>
        <v/>
      </c>
      <c r="H45" s="37" t="str">
        <f>IF(TournamentData[[#This Row],[Team Number]]="","",IF(ISNA(INDEX('Robot Game Scores'!G:G,MATCH(TournamentData[[#This Row],[Team Number]], 'Robot Game Scores'!$B:$B,0))),0,INDEX('Robot Game Scores'!G:G,MATCH(TournamentData[[#This Row],[Team Number]], 'Robot Game Scores'!$B:$B,0))))</f>
        <v/>
      </c>
      <c r="I4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5" s="37" t="str">
        <f>IF(TournamentData[[#This Row],[Team Number]]="","",_xlfn.RANK.EQ(TournamentData[[#This Row],[Max Robot Game Score]],TournamentData[Max Robot Game Score]))</f>
        <v/>
      </c>
      <c r="K4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5" s="38" t="str">
        <f>IF(TournamentData[[#This Row],[Team Number]]="","",IF(N45,RANK(N45,N$3:N$110,1)-COUNTIF(N$3:N$110,0),NumberOfTeams+1))</f>
        <v/>
      </c>
      <c r="P45" s="38" t="str">
        <f>IF(TournamentData[[#This Row],[Champion''s Rank]]&lt;&gt;"",TournamentData[[#This Row],[Champion''s Rank]],"")</f>
        <v/>
      </c>
      <c r="Q45" s="39">
        <f>IF(ISNA(INDEX(CoreValuesResults[Breakthrough Selection],MATCH(TournamentData[[#This Row],[Team Number]],CoreValuesResults[Team Number],0))),0, UPPER(INDEX(CoreValuesResults[Breakthrough Selection],MATCH(TournamentData[[#This Row],[Team Number]],CoreValuesResults[Team Number],0))))</f>
        <v>0</v>
      </c>
      <c r="R45" s="39">
        <f>IF(ISNA(INDEX(CoreValuesResults[Rising All-Star Selection],MATCH(TournamentData[[#This Row],[Team Number]],CoreValuesResults[Team Number],0))),0, UPPER(INDEX(CoreValuesResults[Rising All-Star Selection],MATCH(TournamentData[[#This Row],[Team Number]],CoreValuesResults[Team Number],0))))</f>
        <v>0</v>
      </c>
      <c r="S45" s="39">
        <f>IF(ISNA(INDEX(CoreValuesResults[Motivate Selection],MATCH(TournamentData[[#This Row],[Team Number]],CoreValuesResults[Team Number],0))),0, UPPER(INDEX(CoreValuesResults[Motivate Selection],MATCH(TournamentData[[#This Row],[Team Number]],CoreValuesResults[Team Number],0))))</f>
        <v>0</v>
      </c>
      <c r="V45" s="41"/>
      <c r="W45" s="37">
        <f>IF(ISNA(INDEX(CoreValuesResults[Core Values Score],MATCH(TournamentData[[#This Row],[Team Number]],CoreValuesResults[Team Number],0))),0,INDEX(CoreValuesResults[Core Values Score],MATCH(TournamentData[[#This Row],[Team Number]],CoreValuesResults[Team Number],0)))</f>
        <v>0</v>
      </c>
      <c r="X4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5" s="37">
        <f>IF(ISNA(INDEX(RobotDesignResults[Robot Design Score],MATCH(TournamentData[[#This Row],[Team Number]],RobotDesignResults[Team Number],0))),0,INDEX(RobotDesignResults[Robot Design Score],MATCH(TournamentData[[#This Row],[Team Number]],RobotDesignResults[Team Number],0)))</f>
        <v>0</v>
      </c>
      <c r="Z4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5" s="107">
        <f t="shared" si="1"/>
        <v>0</v>
      </c>
      <c r="AE45" s="63"/>
      <c r="AF45" s="42"/>
      <c r="AG45" s="41"/>
    </row>
    <row r="46" spans="1:33" s="40" customFormat="1" ht="20.25" customHeight="1">
      <c r="A46" s="35"/>
      <c r="B46" s="36" t="str">
        <f>IF(ISNA(INDEX(OfficialTeamList[Team Name],MATCH(TournamentData[[#This Row],[Team Number]], OfficialTeamList[Team Number],0))),"",INDEX(OfficialTeamList[Team Name],MATCH(TournamentData[[#This Row],[Team Number]], OfficialTeamList[Team Number],0)))</f>
        <v/>
      </c>
      <c r="C46" s="117" t="str">
        <f>IF(ISNA(INDEX(OfficialTeamList[Pod or Lane Number],MATCH(TournamentData[[#This Row],[Team Number]], OfficialTeamList[Team Number],0))),"",INDEX(OfficialTeamList[Pod or Lane Number],MATCH(TournamentData[[#This Row],[Team Number]], OfficialTeamList[Team Number],0)))</f>
        <v/>
      </c>
      <c r="D46" s="37" t="str">
        <f>IF(TournamentData[[#This Row],[Team Number]]="","",IF(ISNA(INDEX('Robot Game Scores'!C:C,MATCH(TournamentData[[#This Row],[Team Number]], 'Robot Game Scores'!$B:$B,0))),0,INDEX('Robot Game Scores'!C:C,MATCH(TournamentData[[#This Row],[Team Number]], 'Robot Game Scores'!$B:$B,0))))</f>
        <v/>
      </c>
      <c r="E46" s="37" t="str">
        <f>IF(TournamentData[[#This Row],[Team Number]]="","",IF(ISNA(INDEX('Robot Game Scores'!D:D,MATCH(TournamentData[[#This Row],[Team Number]], 'Robot Game Scores'!$B:$B,0))),0,INDEX('Robot Game Scores'!D:D,MATCH(TournamentData[[#This Row],[Team Number]], 'Robot Game Scores'!$B:$B,0))))</f>
        <v/>
      </c>
      <c r="F46" s="37" t="str">
        <f>IF(TournamentData[[#This Row],[Team Number]]="","",IF(ISNA(INDEX('Robot Game Scores'!E:E,MATCH(TournamentData[[#This Row],[Team Number]], 'Robot Game Scores'!$B:$B,0))),0,INDEX('Robot Game Scores'!E:E,MATCH(TournamentData[[#This Row],[Team Number]], 'Robot Game Scores'!$B:$B,0))))</f>
        <v/>
      </c>
      <c r="G46" s="37" t="str">
        <f>IF(TournamentData[[#This Row],[Team Number]]="","",IF(ISNA(INDEX('Robot Game Scores'!F:F,MATCH(TournamentData[[#This Row],[Team Number]], 'Robot Game Scores'!$B:$B,0))),0,INDEX('Robot Game Scores'!F:F,MATCH(TournamentData[[#This Row],[Team Number]], 'Robot Game Scores'!$B:$B,0))))</f>
        <v/>
      </c>
      <c r="H46" s="37" t="str">
        <f>IF(TournamentData[[#This Row],[Team Number]]="","",IF(ISNA(INDEX('Robot Game Scores'!G:G,MATCH(TournamentData[[#This Row],[Team Number]], 'Robot Game Scores'!$B:$B,0))),0,INDEX('Robot Game Scores'!G:G,MATCH(TournamentData[[#This Row],[Team Number]], 'Robot Game Scores'!$B:$B,0))))</f>
        <v/>
      </c>
      <c r="I4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6" s="37" t="str">
        <f>IF(TournamentData[[#This Row],[Team Number]]="","",_xlfn.RANK.EQ(TournamentData[[#This Row],[Max Robot Game Score]],TournamentData[Max Robot Game Score]))</f>
        <v/>
      </c>
      <c r="K4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6" s="38" t="str">
        <f>IF(TournamentData[[#This Row],[Team Number]]="","",IF(N46,RANK(N46,N$3:N$110,1)-COUNTIF(N$3:N$110,0),NumberOfTeams+1))</f>
        <v/>
      </c>
      <c r="P46" s="38" t="str">
        <f>IF(TournamentData[[#This Row],[Champion''s Rank]]&lt;&gt;"",TournamentData[[#This Row],[Champion''s Rank]],"")</f>
        <v/>
      </c>
      <c r="Q46" s="43">
        <f>IF(ISNA(INDEX(CoreValuesResults[Breakthrough Selection],MATCH(TournamentData[[#This Row],[Team Number]],CoreValuesResults[Team Number],0))),0, UPPER(INDEX(CoreValuesResults[Breakthrough Selection],MATCH(TournamentData[[#This Row],[Team Number]],CoreValuesResults[Team Number],0))))</f>
        <v>0</v>
      </c>
      <c r="R46" s="43">
        <f>IF(ISNA(INDEX(CoreValuesResults[Rising All-Star Selection],MATCH(TournamentData[[#This Row],[Team Number]],CoreValuesResults[Team Number],0))),0, UPPER(INDEX(CoreValuesResults[Rising All-Star Selection],MATCH(TournamentData[[#This Row],[Team Number]],CoreValuesResults[Team Number],0))))</f>
        <v>0</v>
      </c>
      <c r="S46" s="43">
        <f>IF(ISNA(INDEX(CoreValuesResults[Motivate Selection],MATCH(TournamentData[[#This Row],[Team Number]],CoreValuesResults[Team Number],0))),0, UPPER(INDEX(CoreValuesResults[Motivate Selection],MATCH(TournamentData[[#This Row],[Team Number]],CoreValuesResults[Team Number],0))))</f>
        <v>0</v>
      </c>
      <c r="V46" s="41"/>
      <c r="W46" s="37">
        <f>IF(ISNA(INDEX(CoreValuesResults[Core Values Score],MATCH(TournamentData[[#This Row],[Team Number]],CoreValuesResults[Team Number],0))),0,INDEX(CoreValuesResults[Core Values Score],MATCH(TournamentData[[#This Row],[Team Number]],CoreValuesResults[Team Number],0)))</f>
        <v>0</v>
      </c>
      <c r="X4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6" s="37">
        <f>IF(ISNA(INDEX(RobotDesignResults[Robot Design Score],MATCH(TournamentData[[#This Row],[Team Number]],RobotDesignResults[Team Number],0))),0,INDEX(RobotDesignResults[Robot Design Score],MATCH(TournamentData[[#This Row],[Team Number]],RobotDesignResults[Team Number],0)))</f>
        <v>0</v>
      </c>
      <c r="Z4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6" s="107">
        <f t="shared" si="1"/>
        <v>0</v>
      </c>
      <c r="AE46" s="63"/>
      <c r="AF46" s="42"/>
      <c r="AG46" s="41"/>
    </row>
    <row r="47" spans="1:33" s="40" customFormat="1" ht="20.25" customHeight="1">
      <c r="A47" s="35"/>
      <c r="B47" s="36" t="str">
        <f>IF(ISNA(INDEX(OfficialTeamList[Team Name],MATCH(TournamentData[[#This Row],[Team Number]], OfficialTeamList[Team Number],0))),"",INDEX(OfficialTeamList[Team Name],MATCH(TournamentData[[#This Row],[Team Number]], OfficialTeamList[Team Number],0)))</f>
        <v/>
      </c>
      <c r="C47" s="117" t="str">
        <f>IF(ISNA(INDEX(OfficialTeamList[Pod or Lane Number],MATCH(TournamentData[[#This Row],[Team Number]], OfficialTeamList[Team Number],0))),"",INDEX(OfficialTeamList[Pod or Lane Number],MATCH(TournamentData[[#This Row],[Team Number]], OfficialTeamList[Team Number],0)))</f>
        <v/>
      </c>
      <c r="D47" s="37" t="str">
        <f>IF(TournamentData[[#This Row],[Team Number]]="","",IF(ISNA(INDEX('Robot Game Scores'!C:C,MATCH(TournamentData[[#This Row],[Team Number]], 'Robot Game Scores'!$B:$B,0))),0,INDEX('Robot Game Scores'!C:C,MATCH(TournamentData[[#This Row],[Team Number]], 'Robot Game Scores'!$B:$B,0))))</f>
        <v/>
      </c>
      <c r="E47" s="37" t="str">
        <f>IF(TournamentData[[#This Row],[Team Number]]="","",IF(ISNA(INDEX('Robot Game Scores'!D:D,MATCH(TournamentData[[#This Row],[Team Number]], 'Robot Game Scores'!$B:$B,0))),0,INDEX('Robot Game Scores'!D:D,MATCH(TournamentData[[#This Row],[Team Number]], 'Robot Game Scores'!$B:$B,0))))</f>
        <v/>
      </c>
      <c r="F47" s="37" t="str">
        <f>IF(TournamentData[[#This Row],[Team Number]]="","",IF(ISNA(INDEX('Robot Game Scores'!E:E,MATCH(TournamentData[[#This Row],[Team Number]], 'Robot Game Scores'!$B:$B,0))),0,INDEX('Robot Game Scores'!E:E,MATCH(TournamentData[[#This Row],[Team Number]], 'Robot Game Scores'!$B:$B,0))))</f>
        <v/>
      </c>
      <c r="G47" s="37" t="str">
        <f>IF(TournamentData[[#This Row],[Team Number]]="","",IF(ISNA(INDEX('Robot Game Scores'!F:F,MATCH(TournamentData[[#This Row],[Team Number]], 'Robot Game Scores'!$B:$B,0))),0,INDEX('Robot Game Scores'!F:F,MATCH(TournamentData[[#This Row],[Team Number]], 'Robot Game Scores'!$B:$B,0))))</f>
        <v/>
      </c>
      <c r="H47" s="37" t="str">
        <f>IF(TournamentData[[#This Row],[Team Number]]="","",IF(ISNA(INDEX('Robot Game Scores'!G:G,MATCH(TournamentData[[#This Row],[Team Number]], 'Robot Game Scores'!$B:$B,0))),0,INDEX('Robot Game Scores'!G:G,MATCH(TournamentData[[#This Row],[Team Number]], 'Robot Game Scores'!$B:$B,0))))</f>
        <v/>
      </c>
      <c r="I4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7" s="37" t="str">
        <f>IF(TournamentData[[#This Row],[Team Number]]="","",_xlfn.RANK.EQ(TournamentData[[#This Row],[Max Robot Game Score]],TournamentData[Max Robot Game Score]))</f>
        <v/>
      </c>
      <c r="K4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7" s="38" t="str">
        <f>IF(TournamentData[[#This Row],[Team Number]]="","",IF(N47,RANK(N47,N$3:N$110,1)-COUNTIF(N$3:N$110,0),NumberOfTeams+1))</f>
        <v/>
      </c>
      <c r="P47" s="38" t="str">
        <f>IF(TournamentData[[#This Row],[Champion''s Rank]]&lt;&gt;"",TournamentData[[#This Row],[Champion''s Rank]],"")</f>
        <v/>
      </c>
      <c r="Q47" s="39">
        <f>IF(ISNA(INDEX(CoreValuesResults[Breakthrough Selection],MATCH(TournamentData[[#This Row],[Team Number]],CoreValuesResults[Team Number],0))),0, UPPER(INDEX(CoreValuesResults[Breakthrough Selection],MATCH(TournamentData[[#This Row],[Team Number]],CoreValuesResults[Team Number],0))))</f>
        <v>0</v>
      </c>
      <c r="R47" s="39">
        <f>IF(ISNA(INDEX(CoreValuesResults[Rising All-Star Selection],MATCH(TournamentData[[#This Row],[Team Number]],CoreValuesResults[Team Number],0))),0, UPPER(INDEX(CoreValuesResults[Rising All-Star Selection],MATCH(TournamentData[[#This Row],[Team Number]],CoreValuesResults[Team Number],0))))</f>
        <v>0</v>
      </c>
      <c r="S47" s="39">
        <f>IF(ISNA(INDEX(CoreValuesResults[Motivate Selection],MATCH(TournamentData[[#This Row],[Team Number]],CoreValuesResults[Team Number],0))),0, UPPER(INDEX(CoreValuesResults[Motivate Selection],MATCH(TournamentData[[#This Row],[Team Number]],CoreValuesResults[Team Number],0))))</f>
        <v>0</v>
      </c>
      <c r="V47" s="41"/>
      <c r="W47" s="37">
        <f>IF(ISNA(INDEX(CoreValuesResults[Core Values Score],MATCH(TournamentData[[#This Row],[Team Number]],CoreValuesResults[Team Number],0))),0,INDEX(CoreValuesResults[Core Values Score],MATCH(TournamentData[[#This Row],[Team Number]],CoreValuesResults[Team Number],0)))</f>
        <v>0</v>
      </c>
      <c r="X4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7" s="37">
        <f>IF(ISNA(INDEX(RobotDesignResults[Robot Design Score],MATCH(TournamentData[[#This Row],[Team Number]],RobotDesignResults[Team Number],0))),0,INDEX(RobotDesignResults[Robot Design Score],MATCH(TournamentData[[#This Row],[Team Number]],RobotDesignResults[Team Number],0)))</f>
        <v>0</v>
      </c>
      <c r="Z4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7" s="107">
        <f t="shared" si="1"/>
        <v>0</v>
      </c>
      <c r="AE47" s="63"/>
      <c r="AF47" s="42"/>
      <c r="AG47" s="41"/>
    </row>
    <row r="48" spans="1:33" s="40" customFormat="1" ht="20.25" customHeight="1">
      <c r="A48" s="35"/>
      <c r="B48" s="36" t="str">
        <f>IF(ISNA(INDEX(OfficialTeamList[Team Name],MATCH(TournamentData[[#This Row],[Team Number]], OfficialTeamList[Team Number],0))),"",INDEX(OfficialTeamList[Team Name],MATCH(TournamentData[[#This Row],[Team Number]], OfficialTeamList[Team Number],0)))</f>
        <v/>
      </c>
      <c r="C48" s="117" t="str">
        <f>IF(ISNA(INDEX(OfficialTeamList[Pod or Lane Number],MATCH(TournamentData[[#This Row],[Team Number]], OfficialTeamList[Team Number],0))),"",INDEX(OfficialTeamList[Pod or Lane Number],MATCH(TournamentData[[#This Row],[Team Number]], OfficialTeamList[Team Number],0)))</f>
        <v/>
      </c>
      <c r="D48" s="37" t="str">
        <f>IF(TournamentData[[#This Row],[Team Number]]="","",IF(ISNA(INDEX('Robot Game Scores'!C:C,MATCH(TournamentData[[#This Row],[Team Number]], 'Robot Game Scores'!$B:$B,0))),0,INDEX('Robot Game Scores'!C:C,MATCH(TournamentData[[#This Row],[Team Number]], 'Robot Game Scores'!$B:$B,0))))</f>
        <v/>
      </c>
      <c r="E48" s="37" t="str">
        <f>IF(TournamentData[[#This Row],[Team Number]]="","",IF(ISNA(INDEX('Robot Game Scores'!D:D,MATCH(TournamentData[[#This Row],[Team Number]], 'Robot Game Scores'!$B:$B,0))),0,INDEX('Robot Game Scores'!D:D,MATCH(TournamentData[[#This Row],[Team Number]], 'Robot Game Scores'!$B:$B,0))))</f>
        <v/>
      </c>
      <c r="F48" s="37" t="str">
        <f>IF(TournamentData[[#This Row],[Team Number]]="","",IF(ISNA(INDEX('Robot Game Scores'!E:E,MATCH(TournamentData[[#This Row],[Team Number]], 'Robot Game Scores'!$B:$B,0))),0,INDEX('Robot Game Scores'!E:E,MATCH(TournamentData[[#This Row],[Team Number]], 'Robot Game Scores'!$B:$B,0))))</f>
        <v/>
      </c>
      <c r="G48" s="37" t="str">
        <f>IF(TournamentData[[#This Row],[Team Number]]="","",IF(ISNA(INDEX('Robot Game Scores'!F:F,MATCH(TournamentData[[#This Row],[Team Number]], 'Robot Game Scores'!$B:$B,0))),0,INDEX('Robot Game Scores'!F:F,MATCH(TournamentData[[#This Row],[Team Number]], 'Robot Game Scores'!$B:$B,0))))</f>
        <v/>
      </c>
      <c r="H48" s="37" t="str">
        <f>IF(TournamentData[[#This Row],[Team Number]]="","",IF(ISNA(INDEX('Robot Game Scores'!G:G,MATCH(TournamentData[[#This Row],[Team Number]], 'Robot Game Scores'!$B:$B,0))),0,INDEX('Robot Game Scores'!G:G,MATCH(TournamentData[[#This Row],[Team Number]], 'Robot Game Scores'!$B:$B,0))))</f>
        <v/>
      </c>
      <c r="I4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8" s="37" t="str">
        <f>IF(TournamentData[[#This Row],[Team Number]]="","",_xlfn.RANK.EQ(TournamentData[[#This Row],[Max Robot Game Score]],TournamentData[Max Robot Game Score]))</f>
        <v/>
      </c>
      <c r="K4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8" s="38" t="str">
        <f>IF(TournamentData[[#This Row],[Team Number]]="","",IF(N48,RANK(N48,N$3:N$110,1)-COUNTIF(N$3:N$110,0),NumberOfTeams+1))</f>
        <v/>
      </c>
      <c r="P48" s="38" t="str">
        <f>IF(TournamentData[[#This Row],[Champion''s Rank]]&lt;&gt;"",TournamentData[[#This Row],[Champion''s Rank]],"")</f>
        <v/>
      </c>
      <c r="Q48" s="39">
        <f>IF(ISNA(INDEX(CoreValuesResults[Breakthrough Selection],MATCH(TournamentData[[#This Row],[Team Number]],CoreValuesResults[Team Number],0))),0, UPPER(INDEX(CoreValuesResults[Breakthrough Selection],MATCH(TournamentData[[#This Row],[Team Number]],CoreValuesResults[Team Number],0))))</f>
        <v>0</v>
      </c>
      <c r="R48" s="39">
        <f>IF(ISNA(INDEX(CoreValuesResults[Rising All-Star Selection],MATCH(TournamentData[[#This Row],[Team Number]],CoreValuesResults[Team Number],0))),0, UPPER(INDEX(CoreValuesResults[Rising All-Star Selection],MATCH(TournamentData[[#This Row],[Team Number]],CoreValuesResults[Team Number],0))))</f>
        <v>0</v>
      </c>
      <c r="S48" s="39">
        <f>IF(ISNA(INDEX(CoreValuesResults[Motivate Selection],MATCH(TournamentData[[#This Row],[Team Number]],CoreValuesResults[Team Number],0))),0, UPPER(INDEX(CoreValuesResults[Motivate Selection],MATCH(TournamentData[[#This Row],[Team Number]],CoreValuesResults[Team Number],0))))</f>
        <v>0</v>
      </c>
      <c r="V48" s="41"/>
      <c r="W48" s="37">
        <f>IF(ISNA(INDEX(CoreValuesResults[Core Values Score],MATCH(TournamentData[[#This Row],[Team Number]],CoreValuesResults[Team Number],0))),0,INDEX(CoreValuesResults[Core Values Score],MATCH(TournamentData[[#This Row],[Team Number]],CoreValuesResults[Team Number],0)))</f>
        <v>0</v>
      </c>
      <c r="X4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8" s="37">
        <f>IF(ISNA(INDEX(RobotDesignResults[Robot Design Score],MATCH(TournamentData[[#This Row],[Team Number]],RobotDesignResults[Team Number],0))),0,INDEX(RobotDesignResults[Robot Design Score],MATCH(TournamentData[[#This Row],[Team Number]],RobotDesignResults[Team Number],0)))</f>
        <v>0</v>
      </c>
      <c r="Z4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8" s="107">
        <f t="shared" si="1"/>
        <v>0</v>
      </c>
      <c r="AE48" s="63"/>
      <c r="AF48" s="42"/>
      <c r="AG48" s="41"/>
    </row>
    <row r="49" spans="1:33" s="40" customFormat="1" ht="20.25" customHeight="1">
      <c r="A49" s="35"/>
      <c r="B49" s="36" t="str">
        <f>IF(ISNA(INDEX(OfficialTeamList[Team Name],MATCH(TournamentData[[#This Row],[Team Number]], OfficialTeamList[Team Number],0))),"",INDEX(OfficialTeamList[Team Name],MATCH(TournamentData[[#This Row],[Team Number]], OfficialTeamList[Team Number],0)))</f>
        <v/>
      </c>
      <c r="C49" s="117" t="str">
        <f>IF(ISNA(INDEX(OfficialTeamList[Pod or Lane Number],MATCH(TournamentData[[#This Row],[Team Number]], OfficialTeamList[Team Number],0))),"",INDEX(OfficialTeamList[Pod or Lane Number],MATCH(TournamentData[[#This Row],[Team Number]], OfficialTeamList[Team Number],0)))</f>
        <v/>
      </c>
      <c r="D49" s="37" t="str">
        <f>IF(TournamentData[[#This Row],[Team Number]]="","",IF(ISNA(INDEX('Robot Game Scores'!C:C,MATCH(TournamentData[[#This Row],[Team Number]], 'Robot Game Scores'!$B:$B,0))),0,INDEX('Robot Game Scores'!C:C,MATCH(TournamentData[[#This Row],[Team Number]], 'Robot Game Scores'!$B:$B,0))))</f>
        <v/>
      </c>
      <c r="E49" s="37" t="str">
        <f>IF(TournamentData[[#This Row],[Team Number]]="","",IF(ISNA(INDEX('Robot Game Scores'!D:D,MATCH(TournamentData[[#This Row],[Team Number]], 'Robot Game Scores'!$B:$B,0))),0,INDEX('Robot Game Scores'!D:D,MATCH(TournamentData[[#This Row],[Team Number]], 'Robot Game Scores'!$B:$B,0))))</f>
        <v/>
      </c>
      <c r="F49" s="37" t="str">
        <f>IF(TournamentData[[#This Row],[Team Number]]="","",IF(ISNA(INDEX('Robot Game Scores'!E:E,MATCH(TournamentData[[#This Row],[Team Number]], 'Robot Game Scores'!$B:$B,0))),0,INDEX('Robot Game Scores'!E:E,MATCH(TournamentData[[#This Row],[Team Number]], 'Robot Game Scores'!$B:$B,0))))</f>
        <v/>
      </c>
      <c r="G49" s="37" t="str">
        <f>IF(TournamentData[[#This Row],[Team Number]]="","",IF(ISNA(INDEX('Robot Game Scores'!F:F,MATCH(TournamentData[[#This Row],[Team Number]], 'Robot Game Scores'!$B:$B,0))),0,INDEX('Robot Game Scores'!F:F,MATCH(TournamentData[[#This Row],[Team Number]], 'Robot Game Scores'!$B:$B,0))))</f>
        <v/>
      </c>
      <c r="H49" s="37" t="str">
        <f>IF(TournamentData[[#This Row],[Team Number]]="","",IF(ISNA(INDEX('Robot Game Scores'!G:G,MATCH(TournamentData[[#This Row],[Team Number]], 'Robot Game Scores'!$B:$B,0))),0,INDEX('Robot Game Scores'!G:G,MATCH(TournamentData[[#This Row],[Team Number]], 'Robot Game Scores'!$B:$B,0))))</f>
        <v/>
      </c>
      <c r="I4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49" s="37" t="str">
        <f>IF(TournamentData[[#This Row],[Team Number]]="","",_xlfn.RANK.EQ(TournamentData[[#This Row],[Max Robot Game Score]],TournamentData[Max Robot Game Score]))</f>
        <v/>
      </c>
      <c r="K4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4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4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4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49" s="38" t="str">
        <f>IF(TournamentData[[#This Row],[Team Number]]="","",IF(N49,RANK(N49,N$3:N$110,1)-COUNTIF(N$3:N$110,0),NumberOfTeams+1))</f>
        <v/>
      </c>
      <c r="P49" s="38" t="str">
        <f>IF(TournamentData[[#This Row],[Champion''s Rank]]&lt;&gt;"",TournamentData[[#This Row],[Champion''s Rank]],"")</f>
        <v/>
      </c>
      <c r="Q49" s="43">
        <f>IF(ISNA(INDEX(CoreValuesResults[Breakthrough Selection],MATCH(TournamentData[[#This Row],[Team Number]],CoreValuesResults[Team Number],0))),0, UPPER(INDEX(CoreValuesResults[Breakthrough Selection],MATCH(TournamentData[[#This Row],[Team Number]],CoreValuesResults[Team Number],0))))</f>
        <v>0</v>
      </c>
      <c r="R49" s="43">
        <f>IF(ISNA(INDEX(CoreValuesResults[Rising All-Star Selection],MATCH(TournamentData[[#This Row],[Team Number]],CoreValuesResults[Team Number],0))),0, UPPER(INDEX(CoreValuesResults[Rising All-Star Selection],MATCH(TournamentData[[#This Row],[Team Number]],CoreValuesResults[Team Number],0))))</f>
        <v>0</v>
      </c>
      <c r="S49" s="43">
        <f>IF(ISNA(INDEX(CoreValuesResults[Motivate Selection],MATCH(TournamentData[[#This Row],[Team Number]],CoreValuesResults[Team Number],0))),0, UPPER(INDEX(CoreValuesResults[Motivate Selection],MATCH(TournamentData[[#This Row],[Team Number]],CoreValuesResults[Team Number],0))))</f>
        <v>0</v>
      </c>
      <c r="V49" s="41"/>
      <c r="W49" s="37">
        <f>IF(ISNA(INDEX(CoreValuesResults[Core Values Score],MATCH(TournamentData[[#This Row],[Team Number]],CoreValuesResults[Team Number],0))),0,INDEX(CoreValuesResults[Core Values Score],MATCH(TournamentData[[#This Row],[Team Number]],CoreValuesResults[Team Number],0)))</f>
        <v>0</v>
      </c>
      <c r="X4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49" s="37">
        <f>IF(ISNA(INDEX(RobotDesignResults[Robot Design Score],MATCH(TournamentData[[#This Row],[Team Number]],RobotDesignResults[Team Number],0))),0,INDEX(RobotDesignResults[Robot Design Score],MATCH(TournamentData[[#This Row],[Team Number]],RobotDesignResults[Team Number],0)))</f>
        <v>0</v>
      </c>
      <c r="Z4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49" s="107">
        <f t="shared" si="1"/>
        <v>0</v>
      </c>
      <c r="AE49" s="63"/>
      <c r="AF49" s="42"/>
      <c r="AG49" s="41"/>
    </row>
    <row r="50" spans="1:33" s="40" customFormat="1" ht="20.25" customHeight="1">
      <c r="A50" s="35"/>
      <c r="B50" s="36" t="str">
        <f>IF(ISNA(INDEX(OfficialTeamList[Team Name],MATCH(TournamentData[[#This Row],[Team Number]], OfficialTeamList[Team Number],0))),"",INDEX(OfficialTeamList[Team Name],MATCH(TournamentData[[#This Row],[Team Number]], OfficialTeamList[Team Number],0)))</f>
        <v/>
      </c>
      <c r="C50" s="117" t="str">
        <f>IF(ISNA(INDEX(OfficialTeamList[Pod or Lane Number],MATCH(TournamentData[[#This Row],[Team Number]], OfficialTeamList[Team Number],0))),"",INDEX(OfficialTeamList[Pod or Lane Number],MATCH(TournamentData[[#This Row],[Team Number]], OfficialTeamList[Team Number],0)))</f>
        <v/>
      </c>
      <c r="D50" s="37" t="str">
        <f>IF(TournamentData[[#This Row],[Team Number]]="","",IF(ISNA(INDEX('Robot Game Scores'!C:C,MATCH(TournamentData[[#This Row],[Team Number]], 'Robot Game Scores'!$B:$B,0))),0,INDEX('Robot Game Scores'!C:C,MATCH(TournamentData[[#This Row],[Team Number]], 'Robot Game Scores'!$B:$B,0))))</f>
        <v/>
      </c>
      <c r="E50" s="37" t="str">
        <f>IF(TournamentData[[#This Row],[Team Number]]="","",IF(ISNA(INDEX('Robot Game Scores'!D:D,MATCH(TournamentData[[#This Row],[Team Number]], 'Robot Game Scores'!$B:$B,0))),0,INDEX('Robot Game Scores'!D:D,MATCH(TournamentData[[#This Row],[Team Number]], 'Robot Game Scores'!$B:$B,0))))</f>
        <v/>
      </c>
      <c r="F50" s="37" t="str">
        <f>IF(TournamentData[[#This Row],[Team Number]]="","",IF(ISNA(INDEX('Robot Game Scores'!E:E,MATCH(TournamentData[[#This Row],[Team Number]], 'Robot Game Scores'!$B:$B,0))),0,INDEX('Robot Game Scores'!E:E,MATCH(TournamentData[[#This Row],[Team Number]], 'Robot Game Scores'!$B:$B,0))))</f>
        <v/>
      </c>
      <c r="G50" s="37" t="str">
        <f>IF(TournamentData[[#This Row],[Team Number]]="","",IF(ISNA(INDEX('Robot Game Scores'!F:F,MATCH(TournamentData[[#This Row],[Team Number]], 'Robot Game Scores'!$B:$B,0))),0,INDEX('Robot Game Scores'!F:F,MATCH(TournamentData[[#This Row],[Team Number]], 'Robot Game Scores'!$B:$B,0))))</f>
        <v/>
      </c>
      <c r="H50" s="37" t="str">
        <f>IF(TournamentData[[#This Row],[Team Number]]="","",IF(ISNA(INDEX('Robot Game Scores'!G:G,MATCH(TournamentData[[#This Row],[Team Number]], 'Robot Game Scores'!$B:$B,0))),0,INDEX('Robot Game Scores'!G:G,MATCH(TournamentData[[#This Row],[Team Number]], 'Robot Game Scores'!$B:$B,0))))</f>
        <v/>
      </c>
      <c r="I5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0" s="37" t="str">
        <f>IF(TournamentData[[#This Row],[Team Number]]="","",_xlfn.RANK.EQ(TournamentData[[#This Row],[Max Robot Game Score]],TournamentData[Max Robot Game Score]))</f>
        <v/>
      </c>
      <c r="K5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0" s="38" t="str">
        <f>IF(TournamentData[[#This Row],[Team Number]]="","",IF(N50,RANK(N50,N$3:N$110,1)-COUNTIF(N$3:N$110,0),NumberOfTeams+1))</f>
        <v/>
      </c>
      <c r="P50" s="38" t="str">
        <f>IF(TournamentData[[#This Row],[Champion''s Rank]]&lt;&gt;"",TournamentData[[#This Row],[Champion''s Rank]],"")</f>
        <v/>
      </c>
      <c r="Q50" s="39">
        <f>IF(ISNA(INDEX(CoreValuesResults[Breakthrough Selection],MATCH(TournamentData[[#This Row],[Team Number]],CoreValuesResults[Team Number],0))),0, UPPER(INDEX(CoreValuesResults[Breakthrough Selection],MATCH(TournamentData[[#This Row],[Team Number]],CoreValuesResults[Team Number],0))))</f>
        <v>0</v>
      </c>
      <c r="R50" s="39">
        <f>IF(ISNA(INDEX(CoreValuesResults[Rising All-Star Selection],MATCH(TournamentData[[#This Row],[Team Number]],CoreValuesResults[Team Number],0))),0, UPPER(INDEX(CoreValuesResults[Rising All-Star Selection],MATCH(TournamentData[[#This Row],[Team Number]],CoreValuesResults[Team Number],0))))</f>
        <v>0</v>
      </c>
      <c r="S50" s="39">
        <f>IF(ISNA(INDEX(CoreValuesResults[Motivate Selection],MATCH(TournamentData[[#This Row],[Team Number]],CoreValuesResults[Team Number],0))),0, UPPER(INDEX(CoreValuesResults[Motivate Selection],MATCH(TournamentData[[#This Row],[Team Number]],CoreValuesResults[Team Number],0))))</f>
        <v>0</v>
      </c>
      <c r="V50" s="41"/>
      <c r="W50" s="37">
        <f>IF(ISNA(INDEX(CoreValuesResults[Core Values Score],MATCH(TournamentData[[#This Row],[Team Number]],CoreValuesResults[Team Number],0))),0,INDEX(CoreValuesResults[Core Values Score],MATCH(TournamentData[[#This Row],[Team Number]],CoreValuesResults[Team Number],0)))</f>
        <v>0</v>
      </c>
      <c r="X5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0" s="37">
        <f>IF(ISNA(INDEX(RobotDesignResults[Robot Design Score],MATCH(TournamentData[[#This Row],[Team Number]],RobotDesignResults[Team Number],0))),0,INDEX(RobotDesignResults[Robot Design Score],MATCH(TournamentData[[#This Row],[Team Number]],RobotDesignResults[Team Number],0)))</f>
        <v>0</v>
      </c>
      <c r="Z5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0" s="107">
        <f t="shared" si="1"/>
        <v>0</v>
      </c>
      <c r="AE50" s="63"/>
      <c r="AF50" s="42"/>
      <c r="AG50" s="41"/>
    </row>
    <row r="51" spans="1:33" s="40" customFormat="1" ht="20.25" customHeight="1">
      <c r="A51" s="35"/>
      <c r="B51" s="36" t="str">
        <f>IF(ISNA(INDEX(OfficialTeamList[Team Name],MATCH(TournamentData[[#This Row],[Team Number]], OfficialTeamList[Team Number],0))),"",INDEX(OfficialTeamList[Team Name],MATCH(TournamentData[[#This Row],[Team Number]], OfficialTeamList[Team Number],0)))</f>
        <v/>
      </c>
      <c r="C51" s="117" t="str">
        <f>IF(ISNA(INDEX(OfficialTeamList[Pod or Lane Number],MATCH(TournamentData[[#This Row],[Team Number]], OfficialTeamList[Team Number],0))),"",INDEX(OfficialTeamList[Pod or Lane Number],MATCH(TournamentData[[#This Row],[Team Number]], OfficialTeamList[Team Number],0)))</f>
        <v/>
      </c>
      <c r="D51" s="37" t="str">
        <f>IF(TournamentData[[#This Row],[Team Number]]="","",IF(ISNA(INDEX('Robot Game Scores'!C:C,MATCH(TournamentData[[#This Row],[Team Number]], 'Robot Game Scores'!$B:$B,0))),0,INDEX('Robot Game Scores'!C:C,MATCH(TournamentData[[#This Row],[Team Number]], 'Robot Game Scores'!$B:$B,0))))</f>
        <v/>
      </c>
      <c r="E51" s="37" t="str">
        <f>IF(TournamentData[[#This Row],[Team Number]]="","",IF(ISNA(INDEX('Robot Game Scores'!D:D,MATCH(TournamentData[[#This Row],[Team Number]], 'Robot Game Scores'!$B:$B,0))),0,INDEX('Robot Game Scores'!D:D,MATCH(TournamentData[[#This Row],[Team Number]], 'Robot Game Scores'!$B:$B,0))))</f>
        <v/>
      </c>
      <c r="F51" s="37" t="str">
        <f>IF(TournamentData[[#This Row],[Team Number]]="","",IF(ISNA(INDEX('Robot Game Scores'!E:E,MATCH(TournamentData[[#This Row],[Team Number]], 'Robot Game Scores'!$B:$B,0))),0,INDEX('Robot Game Scores'!E:E,MATCH(TournamentData[[#This Row],[Team Number]], 'Robot Game Scores'!$B:$B,0))))</f>
        <v/>
      </c>
      <c r="G51" s="37" t="str">
        <f>IF(TournamentData[[#This Row],[Team Number]]="","",IF(ISNA(INDEX('Robot Game Scores'!F:F,MATCH(TournamentData[[#This Row],[Team Number]], 'Robot Game Scores'!$B:$B,0))),0,INDEX('Robot Game Scores'!F:F,MATCH(TournamentData[[#This Row],[Team Number]], 'Robot Game Scores'!$B:$B,0))))</f>
        <v/>
      </c>
      <c r="H51" s="37" t="str">
        <f>IF(TournamentData[[#This Row],[Team Number]]="","",IF(ISNA(INDEX('Robot Game Scores'!G:G,MATCH(TournamentData[[#This Row],[Team Number]], 'Robot Game Scores'!$B:$B,0))),0,INDEX('Robot Game Scores'!G:G,MATCH(TournamentData[[#This Row],[Team Number]], 'Robot Game Scores'!$B:$B,0))))</f>
        <v/>
      </c>
      <c r="I51"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1" s="37" t="str">
        <f>IF(TournamentData[[#This Row],[Team Number]]="","",_xlfn.RANK.EQ(TournamentData[[#This Row],[Max Robot Game Score]],TournamentData[Max Robot Game Score]))</f>
        <v/>
      </c>
      <c r="K51"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1"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1"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1"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1" s="38" t="str">
        <f>IF(TournamentData[[#This Row],[Team Number]]="","",IF(N51,RANK(N51,N$3:N$110,1)-COUNTIF(N$3:N$110,0),NumberOfTeams+1))</f>
        <v/>
      </c>
      <c r="P51" s="38" t="str">
        <f>IF(TournamentData[[#This Row],[Champion''s Rank]]&lt;&gt;"",TournamentData[[#This Row],[Champion''s Rank]],"")</f>
        <v/>
      </c>
      <c r="Q51" s="39">
        <f>IF(ISNA(INDEX(CoreValuesResults[Breakthrough Selection],MATCH(TournamentData[[#This Row],[Team Number]],CoreValuesResults[Team Number],0))),0, UPPER(INDEX(CoreValuesResults[Breakthrough Selection],MATCH(TournamentData[[#This Row],[Team Number]],CoreValuesResults[Team Number],0))))</f>
        <v>0</v>
      </c>
      <c r="R51" s="39">
        <f>IF(ISNA(INDEX(CoreValuesResults[Rising All-Star Selection],MATCH(TournamentData[[#This Row],[Team Number]],CoreValuesResults[Team Number],0))),0, UPPER(INDEX(CoreValuesResults[Rising All-Star Selection],MATCH(TournamentData[[#This Row],[Team Number]],CoreValuesResults[Team Number],0))))</f>
        <v>0</v>
      </c>
      <c r="S51" s="39">
        <f>IF(ISNA(INDEX(CoreValuesResults[Motivate Selection],MATCH(TournamentData[[#This Row],[Team Number]],CoreValuesResults[Team Number],0))),0, UPPER(INDEX(CoreValuesResults[Motivate Selection],MATCH(TournamentData[[#This Row],[Team Number]],CoreValuesResults[Team Number],0))))</f>
        <v>0</v>
      </c>
      <c r="V51" s="41"/>
      <c r="W51" s="37">
        <f>IF(ISNA(INDEX(CoreValuesResults[Core Values Score],MATCH(TournamentData[[#This Row],[Team Number]],CoreValuesResults[Team Number],0))),0,INDEX(CoreValuesResults[Core Values Score],MATCH(TournamentData[[#This Row],[Team Number]],CoreValuesResults[Team Number],0)))</f>
        <v>0</v>
      </c>
      <c r="X51"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1" s="37">
        <f>IF(ISNA(INDEX(RobotDesignResults[Robot Design Score],MATCH(TournamentData[[#This Row],[Team Number]],RobotDesignResults[Team Number],0))),0,INDEX(RobotDesignResults[Robot Design Score],MATCH(TournamentData[[#This Row],[Team Number]],RobotDesignResults[Team Number],0)))</f>
        <v>0</v>
      </c>
      <c r="Z51"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1" s="107">
        <f t="shared" si="1"/>
        <v>0</v>
      </c>
      <c r="AE51" s="63"/>
      <c r="AF51" s="42"/>
      <c r="AG51" s="41"/>
    </row>
    <row r="52" spans="1:33" s="40" customFormat="1" ht="20.25" customHeight="1">
      <c r="A52" s="35"/>
      <c r="B52" s="36" t="str">
        <f>IF(ISNA(INDEX(OfficialTeamList[Team Name],MATCH(TournamentData[[#This Row],[Team Number]], OfficialTeamList[Team Number],0))),"",INDEX(OfficialTeamList[Team Name],MATCH(TournamentData[[#This Row],[Team Number]], OfficialTeamList[Team Number],0)))</f>
        <v/>
      </c>
      <c r="C52" s="117" t="str">
        <f>IF(ISNA(INDEX(OfficialTeamList[Pod or Lane Number],MATCH(TournamentData[[#This Row],[Team Number]], OfficialTeamList[Team Number],0))),"",INDEX(OfficialTeamList[Pod or Lane Number],MATCH(TournamentData[[#This Row],[Team Number]], OfficialTeamList[Team Number],0)))</f>
        <v/>
      </c>
      <c r="D52" s="37" t="str">
        <f>IF(TournamentData[[#This Row],[Team Number]]="","",IF(ISNA(INDEX('Robot Game Scores'!C:C,MATCH(TournamentData[[#This Row],[Team Number]], 'Robot Game Scores'!$B:$B,0))),0,INDEX('Robot Game Scores'!C:C,MATCH(TournamentData[[#This Row],[Team Number]], 'Robot Game Scores'!$B:$B,0))))</f>
        <v/>
      </c>
      <c r="E52" s="37" t="str">
        <f>IF(TournamentData[[#This Row],[Team Number]]="","",IF(ISNA(INDEX('Robot Game Scores'!D:D,MATCH(TournamentData[[#This Row],[Team Number]], 'Robot Game Scores'!$B:$B,0))),0,INDEX('Robot Game Scores'!D:D,MATCH(TournamentData[[#This Row],[Team Number]], 'Robot Game Scores'!$B:$B,0))))</f>
        <v/>
      </c>
      <c r="F52" s="37" t="str">
        <f>IF(TournamentData[[#This Row],[Team Number]]="","",IF(ISNA(INDEX('Robot Game Scores'!E:E,MATCH(TournamentData[[#This Row],[Team Number]], 'Robot Game Scores'!$B:$B,0))),0,INDEX('Robot Game Scores'!E:E,MATCH(TournamentData[[#This Row],[Team Number]], 'Robot Game Scores'!$B:$B,0))))</f>
        <v/>
      </c>
      <c r="G52" s="37" t="str">
        <f>IF(TournamentData[[#This Row],[Team Number]]="","",IF(ISNA(INDEX('Robot Game Scores'!F:F,MATCH(TournamentData[[#This Row],[Team Number]], 'Robot Game Scores'!$B:$B,0))),0,INDEX('Robot Game Scores'!F:F,MATCH(TournamentData[[#This Row],[Team Number]], 'Robot Game Scores'!$B:$B,0))))</f>
        <v/>
      </c>
      <c r="H52" s="37" t="str">
        <f>IF(TournamentData[[#This Row],[Team Number]]="","",IF(ISNA(INDEX('Robot Game Scores'!G:G,MATCH(TournamentData[[#This Row],[Team Number]], 'Robot Game Scores'!$B:$B,0))),0,INDEX('Robot Game Scores'!G:G,MATCH(TournamentData[[#This Row],[Team Number]], 'Robot Game Scores'!$B:$B,0))))</f>
        <v/>
      </c>
      <c r="I52"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2" s="37" t="str">
        <f>IF(TournamentData[[#This Row],[Team Number]]="","",_xlfn.RANK.EQ(TournamentData[[#This Row],[Max Robot Game Score]],TournamentData[Max Robot Game Score]))</f>
        <v/>
      </c>
      <c r="K52"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2"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2"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2"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2" s="38" t="str">
        <f>IF(TournamentData[[#This Row],[Team Number]]="","",IF(N52,RANK(N52,N$3:N$110,1)-COUNTIF(N$3:N$110,0),NumberOfTeams+1))</f>
        <v/>
      </c>
      <c r="P52" s="38" t="str">
        <f>IF(TournamentData[[#This Row],[Champion''s Rank]]&lt;&gt;"",TournamentData[[#This Row],[Champion''s Rank]],"")</f>
        <v/>
      </c>
      <c r="Q52" s="43">
        <f>IF(ISNA(INDEX(CoreValuesResults[Breakthrough Selection],MATCH(TournamentData[[#This Row],[Team Number]],CoreValuesResults[Team Number],0))),0, UPPER(INDEX(CoreValuesResults[Breakthrough Selection],MATCH(TournamentData[[#This Row],[Team Number]],CoreValuesResults[Team Number],0))))</f>
        <v>0</v>
      </c>
      <c r="R52" s="43">
        <f>IF(ISNA(INDEX(CoreValuesResults[Rising All-Star Selection],MATCH(TournamentData[[#This Row],[Team Number]],CoreValuesResults[Team Number],0))),0, UPPER(INDEX(CoreValuesResults[Rising All-Star Selection],MATCH(TournamentData[[#This Row],[Team Number]],CoreValuesResults[Team Number],0))))</f>
        <v>0</v>
      </c>
      <c r="S52" s="43">
        <f>IF(ISNA(INDEX(CoreValuesResults[Motivate Selection],MATCH(TournamentData[[#This Row],[Team Number]],CoreValuesResults[Team Number],0))),0, UPPER(INDEX(CoreValuesResults[Motivate Selection],MATCH(TournamentData[[#This Row],[Team Number]],CoreValuesResults[Team Number],0))))</f>
        <v>0</v>
      </c>
      <c r="V52" s="41"/>
      <c r="W52" s="37">
        <f>IF(ISNA(INDEX(CoreValuesResults[Core Values Score],MATCH(TournamentData[[#This Row],[Team Number]],CoreValuesResults[Team Number],0))),0,INDEX(CoreValuesResults[Core Values Score],MATCH(TournamentData[[#This Row],[Team Number]],CoreValuesResults[Team Number],0)))</f>
        <v>0</v>
      </c>
      <c r="X52"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2" s="37">
        <f>IF(ISNA(INDEX(RobotDesignResults[Robot Design Score],MATCH(TournamentData[[#This Row],[Team Number]],RobotDesignResults[Team Number],0))),0,INDEX(RobotDesignResults[Robot Design Score],MATCH(TournamentData[[#This Row],[Team Number]],RobotDesignResults[Team Number],0)))</f>
        <v>0</v>
      </c>
      <c r="Z52"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2" s="107">
        <f t="shared" si="1"/>
        <v>0</v>
      </c>
      <c r="AE52" s="63"/>
      <c r="AF52" s="42"/>
      <c r="AG52" s="41"/>
    </row>
    <row r="53" spans="1:33" s="40" customFormat="1" ht="20.25" customHeight="1">
      <c r="A53" s="35"/>
      <c r="B53" s="36" t="str">
        <f>IF(ISNA(INDEX(OfficialTeamList[Team Name],MATCH(TournamentData[[#This Row],[Team Number]], OfficialTeamList[Team Number],0))),"",INDEX(OfficialTeamList[Team Name],MATCH(TournamentData[[#This Row],[Team Number]], OfficialTeamList[Team Number],0)))</f>
        <v/>
      </c>
      <c r="C53" s="117" t="str">
        <f>IF(ISNA(INDEX(OfficialTeamList[Pod or Lane Number],MATCH(TournamentData[[#This Row],[Team Number]], OfficialTeamList[Team Number],0))),"",INDEX(OfficialTeamList[Pod or Lane Number],MATCH(TournamentData[[#This Row],[Team Number]], OfficialTeamList[Team Number],0)))</f>
        <v/>
      </c>
      <c r="D53" s="37" t="str">
        <f>IF(TournamentData[[#This Row],[Team Number]]="","",IF(ISNA(INDEX('Robot Game Scores'!C:C,MATCH(TournamentData[[#This Row],[Team Number]], 'Robot Game Scores'!$B:$B,0))),0,INDEX('Robot Game Scores'!C:C,MATCH(TournamentData[[#This Row],[Team Number]], 'Robot Game Scores'!$B:$B,0))))</f>
        <v/>
      </c>
      <c r="E53" s="37" t="str">
        <f>IF(TournamentData[[#This Row],[Team Number]]="","",IF(ISNA(INDEX('Robot Game Scores'!D:D,MATCH(TournamentData[[#This Row],[Team Number]], 'Robot Game Scores'!$B:$B,0))),0,INDEX('Robot Game Scores'!D:D,MATCH(TournamentData[[#This Row],[Team Number]], 'Robot Game Scores'!$B:$B,0))))</f>
        <v/>
      </c>
      <c r="F53" s="37" t="str">
        <f>IF(TournamentData[[#This Row],[Team Number]]="","",IF(ISNA(INDEX('Robot Game Scores'!E:E,MATCH(TournamentData[[#This Row],[Team Number]], 'Robot Game Scores'!$B:$B,0))),0,INDEX('Robot Game Scores'!E:E,MATCH(TournamentData[[#This Row],[Team Number]], 'Robot Game Scores'!$B:$B,0))))</f>
        <v/>
      </c>
      <c r="G53" s="37" t="str">
        <f>IF(TournamentData[[#This Row],[Team Number]]="","",IF(ISNA(INDEX('Robot Game Scores'!F:F,MATCH(TournamentData[[#This Row],[Team Number]], 'Robot Game Scores'!$B:$B,0))),0,INDEX('Robot Game Scores'!F:F,MATCH(TournamentData[[#This Row],[Team Number]], 'Robot Game Scores'!$B:$B,0))))</f>
        <v/>
      </c>
      <c r="H53" s="37" t="str">
        <f>IF(TournamentData[[#This Row],[Team Number]]="","",IF(ISNA(INDEX('Robot Game Scores'!G:G,MATCH(TournamentData[[#This Row],[Team Number]], 'Robot Game Scores'!$B:$B,0))),0,INDEX('Robot Game Scores'!G:G,MATCH(TournamentData[[#This Row],[Team Number]], 'Robot Game Scores'!$B:$B,0))))</f>
        <v/>
      </c>
      <c r="I5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3" s="37" t="str">
        <f>IF(TournamentData[[#This Row],[Team Number]]="","",_xlfn.RANK.EQ(TournamentData[[#This Row],[Max Robot Game Score]],TournamentData[Max Robot Game Score]))</f>
        <v/>
      </c>
      <c r="K5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3" s="38" t="str">
        <f>IF(TournamentData[[#This Row],[Team Number]]="","",IF(N53,RANK(N53,N$3:N$110,1)-COUNTIF(N$3:N$110,0),NumberOfTeams+1))</f>
        <v/>
      </c>
      <c r="P53" s="38" t="str">
        <f>IF(TournamentData[[#This Row],[Champion''s Rank]]&lt;&gt;"",TournamentData[[#This Row],[Champion''s Rank]],"")</f>
        <v/>
      </c>
      <c r="Q53" s="39">
        <f>IF(ISNA(INDEX(CoreValuesResults[Breakthrough Selection],MATCH(TournamentData[[#This Row],[Team Number]],CoreValuesResults[Team Number],0))),0, UPPER(INDEX(CoreValuesResults[Breakthrough Selection],MATCH(TournamentData[[#This Row],[Team Number]],CoreValuesResults[Team Number],0))))</f>
        <v>0</v>
      </c>
      <c r="R53" s="39">
        <f>IF(ISNA(INDEX(CoreValuesResults[Rising All-Star Selection],MATCH(TournamentData[[#This Row],[Team Number]],CoreValuesResults[Team Number],0))),0, UPPER(INDEX(CoreValuesResults[Rising All-Star Selection],MATCH(TournamentData[[#This Row],[Team Number]],CoreValuesResults[Team Number],0))))</f>
        <v>0</v>
      </c>
      <c r="S53" s="39">
        <f>IF(ISNA(INDEX(CoreValuesResults[Motivate Selection],MATCH(TournamentData[[#This Row],[Team Number]],CoreValuesResults[Team Number],0))),0, UPPER(INDEX(CoreValuesResults[Motivate Selection],MATCH(TournamentData[[#This Row],[Team Number]],CoreValuesResults[Team Number],0))))</f>
        <v>0</v>
      </c>
      <c r="V53" s="41"/>
      <c r="W53" s="37">
        <f>IF(ISNA(INDEX(CoreValuesResults[Core Values Score],MATCH(TournamentData[[#This Row],[Team Number]],CoreValuesResults[Team Number],0))),0,INDEX(CoreValuesResults[Core Values Score],MATCH(TournamentData[[#This Row],[Team Number]],CoreValuesResults[Team Number],0)))</f>
        <v>0</v>
      </c>
      <c r="X5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3" s="37">
        <f>IF(ISNA(INDEX(RobotDesignResults[Robot Design Score],MATCH(TournamentData[[#This Row],[Team Number]],RobotDesignResults[Team Number],0))),0,INDEX(RobotDesignResults[Robot Design Score],MATCH(TournamentData[[#This Row],[Team Number]],RobotDesignResults[Team Number],0)))</f>
        <v>0</v>
      </c>
      <c r="Z5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3" s="107">
        <f t="shared" si="1"/>
        <v>0</v>
      </c>
      <c r="AE53" s="63"/>
      <c r="AF53" s="42"/>
      <c r="AG53" s="41"/>
    </row>
    <row r="54" spans="1:33" s="40" customFormat="1" ht="20.25" customHeight="1">
      <c r="A54" s="35"/>
      <c r="B54" s="36" t="str">
        <f>IF(ISNA(INDEX(OfficialTeamList[Team Name],MATCH(TournamentData[[#This Row],[Team Number]], OfficialTeamList[Team Number],0))),"",INDEX(OfficialTeamList[Team Name],MATCH(TournamentData[[#This Row],[Team Number]], OfficialTeamList[Team Number],0)))</f>
        <v/>
      </c>
      <c r="C54" s="117" t="str">
        <f>IF(ISNA(INDEX(OfficialTeamList[Pod or Lane Number],MATCH(TournamentData[[#This Row],[Team Number]], OfficialTeamList[Team Number],0))),"",INDEX(OfficialTeamList[Pod or Lane Number],MATCH(TournamentData[[#This Row],[Team Number]], OfficialTeamList[Team Number],0)))</f>
        <v/>
      </c>
      <c r="D54" s="37" t="str">
        <f>IF(TournamentData[[#This Row],[Team Number]]="","",IF(ISNA(INDEX('Robot Game Scores'!C:C,MATCH(TournamentData[[#This Row],[Team Number]], 'Robot Game Scores'!$B:$B,0))),0,INDEX('Robot Game Scores'!C:C,MATCH(TournamentData[[#This Row],[Team Number]], 'Robot Game Scores'!$B:$B,0))))</f>
        <v/>
      </c>
      <c r="E54" s="37" t="str">
        <f>IF(TournamentData[[#This Row],[Team Number]]="","",IF(ISNA(INDEX('Robot Game Scores'!D:D,MATCH(TournamentData[[#This Row],[Team Number]], 'Robot Game Scores'!$B:$B,0))),0,INDEX('Robot Game Scores'!D:D,MATCH(TournamentData[[#This Row],[Team Number]], 'Robot Game Scores'!$B:$B,0))))</f>
        <v/>
      </c>
      <c r="F54" s="37" t="str">
        <f>IF(TournamentData[[#This Row],[Team Number]]="","",IF(ISNA(INDEX('Robot Game Scores'!E:E,MATCH(TournamentData[[#This Row],[Team Number]], 'Robot Game Scores'!$B:$B,0))),0,INDEX('Robot Game Scores'!E:E,MATCH(TournamentData[[#This Row],[Team Number]], 'Robot Game Scores'!$B:$B,0))))</f>
        <v/>
      </c>
      <c r="G54" s="37" t="str">
        <f>IF(TournamentData[[#This Row],[Team Number]]="","",IF(ISNA(INDEX('Robot Game Scores'!F:F,MATCH(TournamentData[[#This Row],[Team Number]], 'Robot Game Scores'!$B:$B,0))),0,INDEX('Robot Game Scores'!F:F,MATCH(TournamentData[[#This Row],[Team Number]], 'Robot Game Scores'!$B:$B,0))))</f>
        <v/>
      </c>
      <c r="H54" s="37" t="str">
        <f>IF(TournamentData[[#This Row],[Team Number]]="","",IF(ISNA(INDEX('Robot Game Scores'!G:G,MATCH(TournamentData[[#This Row],[Team Number]], 'Robot Game Scores'!$B:$B,0))),0,INDEX('Robot Game Scores'!G:G,MATCH(TournamentData[[#This Row],[Team Number]], 'Robot Game Scores'!$B:$B,0))))</f>
        <v/>
      </c>
      <c r="I5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4" s="37" t="str">
        <f>IF(TournamentData[[#This Row],[Team Number]]="","",_xlfn.RANK.EQ(TournamentData[[#This Row],[Max Robot Game Score]],TournamentData[Max Robot Game Score]))</f>
        <v/>
      </c>
      <c r="K5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4" s="38" t="str">
        <f>IF(TournamentData[[#This Row],[Team Number]]="","",IF(N54,RANK(N54,N$3:N$110,1)-COUNTIF(N$3:N$110,0),NumberOfTeams+1))</f>
        <v/>
      </c>
      <c r="P54" s="38" t="str">
        <f>IF(TournamentData[[#This Row],[Champion''s Rank]]&lt;&gt;"",TournamentData[[#This Row],[Champion''s Rank]],"")</f>
        <v/>
      </c>
      <c r="Q54" s="39">
        <f>IF(ISNA(INDEX(CoreValuesResults[Breakthrough Selection],MATCH(TournamentData[[#This Row],[Team Number]],CoreValuesResults[Team Number],0))),0, UPPER(INDEX(CoreValuesResults[Breakthrough Selection],MATCH(TournamentData[[#This Row],[Team Number]],CoreValuesResults[Team Number],0))))</f>
        <v>0</v>
      </c>
      <c r="R54" s="39">
        <f>IF(ISNA(INDEX(CoreValuesResults[Rising All-Star Selection],MATCH(TournamentData[[#This Row],[Team Number]],CoreValuesResults[Team Number],0))),0, UPPER(INDEX(CoreValuesResults[Rising All-Star Selection],MATCH(TournamentData[[#This Row],[Team Number]],CoreValuesResults[Team Number],0))))</f>
        <v>0</v>
      </c>
      <c r="S54" s="39">
        <f>IF(ISNA(INDEX(CoreValuesResults[Motivate Selection],MATCH(TournamentData[[#This Row],[Team Number]],CoreValuesResults[Team Number],0))),0, UPPER(INDEX(CoreValuesResults[Motivate Selection],MATCH(TournamentData[[#This Row],[Team Number]],CoreValuesResults[Team Number],0))))</f>
        <v>0</v>
      </c>
      <c r="V54" s="41"/>
      <c r="W54" s="37">
        <f>IF(ISNA(INDEX(CoreValuesResults[Core Values Score],MATCH(TournamentData[[#This Row],[Team Number]],CoreValuesResults[Team Number],0))),0,INDEX(CoreValuesResults[Core Values Score],MATCH(TournamentData[[#This Row],[Team Number]],CoreValuesResults[Team Number],0)))</f>
        <v>0</v>
      </c>
      <c r="X5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4" s="37">
        <f>IF(ISNA(INDEX(RobotDesignResults[Robot Design Score],MATCH(TournamentData[[#This Row],[Team Number]],RobotDesignResults[Team Number],0))),0,INDEX(RobotDesignResults[Robot Design Score],MATCH(TournamentData[[#This Row],[Team Number]],RobotDesignResults[Team Number],0)))</f>
        <v>0</v>
      </c>
      <c r="Z5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4" s="107">
        <f t="shared" si="1"/>
        <v>0</v>
      </c>
      <c r="AE54" s="63"/>
      <c r="AF54" s="42"/>
      <c r="AG54" s="41"/>
    </row>
    <row r="55" spans="1:33" s="40" customFormat="1" ht="20.25" customHeight="1">
      <c r="A55" s="35"/>
      <c r="B55" s="36" t="str">
        <f>IF(ISNA(INDEX(OfficialTeamList[Team Name],MATCH(TournamentData[[#This Row],[Team Number]], OfficialTeamList[Team Number],0))),"",INDEX(OfficialTeamList[Team Name],MATCH(TournamentData[[#This Row],[Team Number]], OfficialTeamList[Team Number],0)))</f>
        <v/>
      </c>
      <c r="C55" s="117" t="str">
        <f>IF(ISNA(INDEX(OfficialTeamList[Pod or Lane Number],MATCH(TournamentData[[#This Row],[Team Number]], OfficialTeamList[Team Number],0))),"",INDEX(OfficialTeamList[Pod or Lane Number],MATCH(TournamentData[[#This Row],[Team Number]], OfficialTeamList[Team Number],0)))</f>
        <v/>
      </c>
      <c r="D55" s="37" t="str">
        <f>IF(TournamentData[[#This Row],[Team Number]]="","",IF(ISNA(INDEX('Robot Game Scores'!C:C,MATCH(TournamentData[[#This Row],[Team Number]], 'Robot Game Scores'!$B:$B,0))),0,INDEX('Robot Game Scores'!C:C,MATCH(TournamentData[[#This Row],[Team Number]], 'Robot Game Scores'!$B:$B,0))))</f>
        <v/>
      </c>
      <c r="E55" s="37" t="str">
        <f>IF(TournamentData[[#This Row],[Team Number]]="","",IF(ISNA(INDEX('Robot Game Scores'!D:D,MATCH(TournamentData[[#This Row],[Team Number]], 'Robot Game Scores'!$B:$B,0))),0,INDEX('Robot Game Scores'!D:D,MATCH(TournamentData[[#This Row],[Team Number]], 'Robot Game Scores'!$B:$B,0))))</f>
        <v/>
      </c>
      <c r="F55" s="37" t="str">
        <f>IF(TournamentData[[#This Row],[Team Number]]="","",IF(ISNA(INDEX('Robot Game Scores'!E:E,MATCH(TournamentData[[#This Row],[Team Number]], 'Robot Game Scores'!$B:$B,0))),0,INDEX('Robot Game Scores'!E:E,MATCH(TournamentData[[#This Row],[Team Number]], 'Robot Game Scores'!$B:$B,0))))</f>
        <v/>
      </c>
      <c r="G55" s="37" t="str">
        <f>IF(TournamentData[[#This Row],[Team Number]]="","",IF(ISNA(INDEX('Robot Game Scores'!F:F,MATCH(TournamentData[[#This Row],[Team Number]], 'Robot Game Scores'!$B:$B,0))),0,INDEX('Robot Game Scores'!F:F,MATCH(TournamentData[[#This Row],[Team Number]], 'Robot Game Scores'!$B:$B,0))))</f>
        <v/>
      </c>
      <c r="H55" s="37" t="str">
        <f>IF(TournamentData[[#This Row],[Team Number]]="","",IF(ISNA(INDEX('Robot Game Scores'!G:G,MATCH(TournamentData[[#This Row],[Team Number]], 'Robot Game Scores'!$B:$B,0))),0,INDEX('Robot Game Scores'!G:G,MATCH(TournamentData[[#This Row],[Team Number]], 'Robot Game Scores'!$B:$B,0))))</f>
        <v/>
      </c>
      <c r="I5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5" s="37" t="str">
        <f>IF(TournamentData[[#This Row],[Team Number]]="","",_xlfn.RANK.EQ(TournamentData[[#This Row],[Max Robot Game Score]],TournamentData[Max Robot Game Score]))</f>
        <v/>
      </c>
      <c r="K5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5" s="38" t="str">
        <f>IF(TournamentData[[#This Row],[Team Number]]="","",IF(N55,RANK(N55,N$3:N$110,1)-COUNTIF(N$3:N$110,0),NumberOfTeams+1))</f>
        <v/>
      </c>
      <c r="P55" s="38" t="str">
        <f>IF(TournamentData[[#This Row],[Champion''s Rank]]&lt;&gt;"",TournamentData[[#This Row],[Champion''s Rank]],"")</f>
        <v/>
      </c>
      <c r="Q55" s="39">
        <f>IF(ISNA(INDEX(CoreValuesResults[Breakthrough Selection],MATCH(TournamentData[[#This Row],[Team Number]],CoreValuesResults[Team Number],0))),0, UPPER(INDEX(CoreValuesResults[Breakthrough Selection],MATCH(TournamentData[[#This Row],[Team Number]],CoreValuesResults[Team Number],0))))</f>
        <v>0</v>
      </c>
      <c r="R55" s="39">
        <f>IF(ISNA(INDEX(CoreValuesResults[Rising All-Star Selection],MATCH(TournamentData[[#This Row],[Team Number]],CoreValuesResults[Team Number],0))),0, UPPER(INDEX(CoreValuesResults[Rising All-Star Selection],MATCH(TournamentData[[#This Row],[Team Number]],CoreValuesResults[Team Number],0))))</f>
        <v>0</v>
      </c>
      <c r="S55" s="39">
        <f>IF(ISNA(INDEX(CoreValuesResults[Motivate Selection],MATCH(TournamentData[[#This Row],[Team Number]],CoreValuesResults[Team Number],0))),0, UPPER(INDEX(CoreValuesResults[Motivate Selection],MATCH(TournamentData[[#This Row],[Team Number]],CoreValuesResults[Team Number],0))))</f>
        <v>0</v>
      </c>
      <c r="V55" s="41"/>
      <c r="W55" s="37">
        <f>IF(ISNA(INDEX(CoreValuesResults[Core Values Score],MATCH(TournamentData[[#This Row],[Team Number]],CoreValuesResults[Team Number],0))),0,INDEX(CoreValuesResults[Core Values Score],MATCH(TournamentData[[#This Row],[Team Number]],CoreValuesResults[Team Number],0)))</f>
        <v>0</v>
      </c>
      <c r="X5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5" s="37">
        <f>IF(ISNA(INDEX(RobotDesignResults[Robot Design Score],MATCH(TournamentData[[#This Row],[Team Number]],RobotDesignResults[Team Number],0))),0,INDEX(RobotDesignResults[Robot Design Score],MATCH(TournamentData[[#This Row],[Team Number]],RobotDesignResults[Team Number],0)))</f>
        <v>0</v>
      </c>
      <c r="Z5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5" s="107">
        <f t="shared" si="1"/>
        <v>0</v>
      </c>
      <c r="AE55" s="63"/>
      <c r="AF55" s="42"/>
      <c r="AG55" s="41"/>
    </row>
    <row r="56" spans="1:33" s="40" customFormat="1" ht="20.25" customHeight="1">
      <c r="A56" s="35"/>
      <c r="B56" s="36" t="str">
        <f>IF(ISNA(INDEX(OfficialTeamList[Team Name],MATCH(TournamentData[[#This Row],[Team Number]], OfficialTeamList[Team Number],0))),"",INDEX(OfficialTeamList[Team Name],MATCH(TournamentData[[#This Row],[Team Number]], OfficialTeamList[Team Number],0)))</f>
        <v/>
      </c>
      <c r="C56" s="117" t="str">
        <f>IF(ISNA(INDEX(OfficialTeamList[Pod or Lane Number],MATCH(TournamentData[[#This Row],[Team Number]], OfficialTeamList[Team Number],0))),"",INDEX(OfficialTeamList[Pod or Lane Number],MATCH(TournamentData[[#This Row],[Team Number]], OfficialTeamList[Team Number],0)))</f>
        <v/>
      </c>
      <c r="D56" s="37" t="str">
        <f>IF(TournamentData[[#This Row],[Team Number]]="","",IF(ISNA(INDEX('Robot Game Scores'!C:C,MATCH(TournamentData[[#This Row],[Team Number]], 'Robot Game Scores'!$B:$B,0))),0,INDEX('Robot Game Scores'!C:C,MATCH(TournamentData[[#This Row],[Team Number]], 'Robot Game Scores'!$B:$B,0))))</f>
        <v/>
      </c>
      <c r="E56" s="37" t="str">
        <f>IF(TournamentData[[#This Row],[Team Number]]="","",IF(ISNA(INDEX('Robot Game Scores'!D:D,MATCH(TournamentData[[#This Row],[Team Number]], 'Robot Game Scores'!$B:$B,0))),0,INDEX('Robot Game Scores'!D:D,MATCH(TournamentData[[#This Row],[Team Number]], 'Robot Game Scores'!$B:$B,0))))</f>
        <v/>
      </c>
      <c r="F56" s="37" t="str">
        <f>IF(TournamentData[[#This Row],[Team Number]]="","",IF(ISNA(INDEX('Robot Game Scores'!E:E,MATCH(TournamentData[[#This Row],[Team Number]], 'Robot Game Scores'!$B:$B,0))),0,INDEX('Robot Game Scores'!E:E,MATCH(TournamentData[[#This Row],[Team Number]], 'Robot Game Scores'!$B:$B,0))))</f>
        <v/>
      </c>
      <c r="G56" s="37" t="str">
        <f>IF(TournamentData[[#This Row],[Team Number]]="","",IF(ISNA(INDEX('Robot Game Scores'!F:F,MATCH(TournamentData[[#This Row],[Team Number]], 'Robot Game Scores'!$B:$B,0))),0,INDEX('Robot Game Scores'!F:F,MATCH(TournamentData[[#This Row],[Team Number]], 'Robot Game Scores'!$B:$B,0))))</f>
        <v/>
      </c>
      <c r="H56" s="37" t="str">
        <f>IF(TournamentData[[#This Row],[Team Number]]="","",IF(ISNA(INDEX('Robot Game Scores'!G:G,MATCH(TournamentData[[#This Row],[Team Number]], 'Robot Game Scores'!$B:$B,0))),0,INDEX('Robot Game Scores'!G:G,MATCH(TournamentData[[#This Row],[Team Number]], 'Robot Game Scores'!$B:$B,0))))</f>
        <v/>
      </c>
      <c r="I5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6" s="37" t="str">
        <f>IF(TournamentData[[#This Row],[Team Number]]="","",_xlfn.RANK.EQ(TournamentData[[#This Row],[Max Robot Game Score]],TournamentData[Max Robot Game Score]))</f>
        <v/>
      </c>
      <c r="K5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6" s="38" t="str">
        <f>IF(TournamentData[[#This Row],[Team Number]]="","",IF(N56,RANK(N56,N$3:N$110,1)-COUNTIF(N$3:N$110,0),NumberOfTeams+1))</f>
        <v/>
      </c>
      <c r="P56" s="38" t="str">
        <f>IF(TournamentData[[#This Row],[Champion''s Rank]]&lt;&gt;"",TournamentData[[#This Row],[Champion''s Rank]],"")</f>
        <v/>
      </c>
      <c r="Q56" s="39">
        <f>IF(ISNA(INDEX(CoreValuesResults[Breakthrough Selection],MATCH(TournamentData[[#This Row],[Team Number]],CoreValuesResults[Team Number],0))),0, UPPER(INDEX(CoreValuesResults[Breakthrough Selection],MATCH(TournamentData[[#This Row],[Team Number]],CoreValuesResults[Team Number],0))))</f>
        <v>0</v>
      </c>
      <c r="R56" s="39">
        <f>IF(ISNA(INDEX(CoreValuesResults[Rising All-Star Selection],MATCH(TournamentData[[#This Row],[Team Number]],CoreValuesResults[Team Number],0))),0, UPPER(INDEX(CoreValuesResults[Rising All-Star Selection],MATCH(TournamentData[[#This Row],[Team Number]],CoreValuesResults[Team Number],0))))</f>
        <v>0</v>
      </c>
      <c r="S56" s="39">
        <f>IF(ISNA(INDEX(CoreValuesResults[Motivate Selection],MATCH(TournamentData[[#This Row],[Team Number]],CoreValuesResults[Team Number],0))),0, UPPER(INDEX(CoreValuesResults[Motivate Selection],MATCH(TournamentData[[#This Row],[Team Number]],CoreValuesResults[Team Number],0))))</f>
        <v>0</v>
      </c>
      <c r="V56" s="41"/>
      <c r="W56" s="37">
        <f>IF(ISNA(INDEX(CoreValuesResults[Core Values Score],MATCH(TournamentData[[#This Row],[Team Number]],CoreValuesResults[Team Number],0))),0,INDEX(CoreValuesResults[Core Values Score],MATCH(TournamentData[[#This Row],[Team Number]],CoreValuesResults[Team Number],0)))</f>
        <v>0</v>
      </c>
      <c r="X5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6" s="37">
        <f>IF(ISNA(INDEX(RobotDesignResults[Robot Design Score],MATCH(TournamentData[[#This Row],[Team Number]],RobotDesignResults[Team Number],0))),0,INDEX(RobotDesignResults[Robot Design Score],MATCH(TournamentData[[#This Row],[Team Number]],RobotDesignResults[Team Number],0)))</f>
        <v>0</v>
      </c>
      <c r="Z5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6" s="107">
        <f t="shared" si="1"/>
        <v>0</v>
      </c>
      <c r="AE56" s="63"/>
      <c r="AF56" s="42"/>
      <c r="AG56" s="41"/>
    </row>
    <row r="57" spans="1:33" s="40" customFormat="1" ht="20.25" customHeight="1">
      <c r="A57" s="35"/>
      <c r="B57" s="36" t="str">
        <f>IF(ISNA(INDEX(OfficialTeamList[Team Name],MATCH(TournamentData[[#This Row],[Team Number]], OfficialTeamList[Team Number],0))),"",INDEX(OfficialTeamList[Team Name],MATCH(TournamentData[[#This Row],[Team Number]], OfficialTeamList[Team Number],0)))</f>
        <v/>
      </c>
      <c r="C57" s="117" t="str">
        <f>IF(ISNA(INDEX(OfficialTeamList[Pod or Lane Number],MATCH(TournamentData[[#This Row],[Team Number]], OfficialTeamList[Team Number],0))),"",INDEX(OfficialTeamList[Pod or Lane Number],MATCH(TournamentData[[#This Row],[Team Number]], OfficialTeamList[Team Number],0)))</f>
        <v/>
      </c>
      <c r="D57" s="37" t="str">
        <f>IF(TournamentData[[#This Row],[Team Number]]="","",IF(ISNA(INDEX('Robot Game Scores'!C:C,MATCH(TournamentData[[#This Row],[Team Number]], 'Robot Game Scores'!$B:$B,0))),0,INDEX('Robot Game Scores'!C:C,MATCH(TournamentData[[#This Row],[Team Number]], 'Robot Game Scores'!$B:$B,0))))</f>
        <v/>
      </c>
      <c r="E57" s="37" t="str">
        <f>IF(TournamentData[[#This Row],[Team Number]]="","",IF(ISNA(INDEX('Robot Game Scores'!D:D,MATCH(TournamentData[[#This Row],[Team Number]], 'Robot Game Scores'!$B:$B,0))),0,INDEX('Robot Game Scores'!D:D,MATCH(TournamentData[[#This Row],[Team Number]], 'Robot Game Scores'!$B:$B,0))))</f>
        <v/>
      </c>
      <c r="F57" s="37" t="str">
        <f>IF(TournamentData[[#This Row],[Team Number]]="","",IF(ISNA(INDEX('Robot Game Scores'!E:E,MATCH(TournamentData[[#This Row],[Team Number]], 'Robot Game Scores'!$B:$B,0))),0,INDEX('Robot Game Scores'!E:E,MATCH(TournamentData[[#This Row],[Team Number]], 'Robot Game Scores'!$B:$B,0))))</f>
        <v/>
      </c>
      <c r="G57" s="37" t="str">
        <f>IF(TournamentData[[#This Row],[Team Number]]="","",IF(ISNA(INDEX('Robot Game Scores'!F:F,MATCH(TournamentData[[#This Row],[Team Number]], 'Robot Game Scores'!$B:$B,0))),0,INDEX('Robot Game Scores'!F:F,MATCH(TournamentData[[#This Row],[Team Number]], 'Robot Game Scores'!$B:$B,0))))</f>
        <v/>
      </c>
      <c r="H57" s="37" t="str">
        <f>IF(TournamentData[[#This Row],[Team Number]]="","",IF(ISNA(INDEX('Robot Game Scores'!G:G,MATCH(TournamentData[[#This Row],[Team Number]], 'Robot Game Scores'!$B:$B,0))),0,INDEX('Robot Game Scores'!G:G,MATCH(TournamentData[[#This Row],[Team Number]], 'Robot Game Scores'!$B:$B,0))))</f>
        <v/>
      </c>
      <c r="I5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7" s="37" t="str">
        <f>IF(TournamentData[[#This Row],[Team Number]]="","",_xlfn.RANK.EQ(TournamentData[[#This Row],[Max Robot Game Score]],TournamentData[Max Robot Game Score]))</f>
        <v/>
      </c>
      <c r="K5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7" s="38" t="str">
        <f>IF(TournamentData[[#This Row],[Team Number]]="","",IF(N57,RANK(N57,N$3:N$110,1)-COUNTIF(N$3:N$110,0),NumberOfTeams+1))</f>
        <v/>
      </c>
      <c r="P57" s="38" t="str">
        <f>IF(TournamentData[[#This Row],[Champion''s Rank]]&lt;&gt;"",TournamentData[[#This Row],[Champion''s Rank]],"")</f>
        <v/>
      </c>
      <c r="Q57" s="39">
        <f>IF(ISNA(INDEX(CoreValuesResults[Breakthrough Selection],MATCH(TournamentData[[#This Row],[Team Number]],CoreValuesResults[Team Number],0))),0, UPPER(INDEX(CoreValuesResults[Breakthrough Selection],MATCH(TournamentData[[#This Row],[Team Number]],CoreValuesResults[Team Number],0))))</f>
        <v>0</v>
      </c>
      <c r="R57" s="39">
        <f>IF(ISNA(INDEX(CoreValuesResults[Rising All-Star Selection],MATCH(TournamentData[[#This Row],[Team Number]],CoreValuesResults[Team Number],0))),0, UPPER(INDEX(CoreValuesResults[Rising All-Star Selection],MATCH(TournamentData[[#This Row],[Team Number]],CoreValuesResults[Team Number],0))))</f>
        <v>0</v>
      </c>
      <c r="S57" s="39">
        <f>IF(ISNA(INDEX(CoreValuesResults[Motivate Selection],MATCH(TournamentData[[#This Row],[Team Number]],CoreValuesResults[Team Number],0))),0, UPPER(INDEX(CoreValuesResults[Motivate Selection],MATCH(TournamentData[[#This Row],[Team Number]],CoreValuesResults[Team Number],0))))</f>
        <v>0</v>
      </c>
      <c r="V57" s="41"/>
      <c r="W57" s="37">
        <f>IF(ISNA(INDEX(CoreValuesResults[Core Values Score],MATCH(TournamentData[[#This Row],[Team Number]],CoreValuesResults[Team Number],0))),0,INDEX(CoreValuesResults[Core Values Score],MATCH(TournamentData[[#This Row],[Team Number]],CoreValuesResults[Team Number],0)))</f>
        <v>0</v>
      </c>
      <c r="X5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7" s="37">
        <f>IF(ISNA(INDEX(RobotDesignResults[Robot Design Score],MATCH(TournamentData[[#This Row],[Team Number]],RobotDesignResults[Team Number],0))),0,INDEX(RobotDesignResults[Robot Design Score],MATCH(TournamentData[[#This Row],[Team Number]],RobotDesignResults[Team Number],0)))</f>
        <v>0</v>
      </c>
      <c r="Z5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7" s="107">
        <f t="shared" si="1"/>
        <v>0</v>
      </c>
      <c r="AE57" s="63"/>
      <c r="AF57" s="42"/>
      <c r="AG57" s="41"/>
    </row>
    <row r="58" spans="1:33" s="40" customFormat="1" ht="20.25" customHeight="1">
      <c r="A58" s="35"/>
      <c r="B58" s="36" t="str">
        <f>IF(ISNA(INDEX(OfficialTeamList[Team Name],MATCH(TournamentData[[#This Row],[Team Number]], OfficialTeamList[Team Number],0))),"",INDEX(OfficialTeamList[Team Name],MATCH(TournamentData[[#This Row],[Team Number]], OfficialTeamList[Team Number],0)))</f>
        <v/>
      </c>
      <c r="C58" s="117" t="str">
        <f>IF(ISNA(INDEX(OfficialTeamList[Pod or Lane Number],MATCH(TournamentData[[#This Row],[Team Number]], OfficialTeamList[Team Number],0))),"",INDEX(OfficialTeamList[Pod or Lane Number],MATCH(TournamentData[[#This Row],[Team Number]], OfficialTeamList[Team Number],0)))</f>
        <v/>
      </c>
      <c r="D58" s="37" t="str">
        <f>IF(TournamentData[[#This Row],[Team Number]]="","",IF(ISNA(INDEX('Robot Game Scores'!C:C,MATCH(TournamentData[[#This Row],[Team Number]], 'Robot Game Scores'!$B:$B,0))),0,INDEX('Robot Game Scores'!C:C,MATCH(TournamentData[[#This Row],[Team Number]], 'Robot Game Scores'!$B:$B,0))))</f>
        <v/>
      </c>
      <c r="E58" s="37" t="str">
        <f>IF(TournamentData[[#This Row],[Team Number]]="","",IF(ISNA(INDEX('Robot Game Scores'!D:D,MATCH(TournamentData[[#This Row],[Team Number]], 'Robot Game Scores'!$B:$B,0))),0,INDEX('Robot Game Scores'!D:D,MATCH(TournamentData[[#This Row],[Team Number]], 'Robot Game Scores'!$B:$B,0))))</f>
        <v/>
      </c>
      <c r="F58" s="37" t="str">
        <f>IF(TournamentData[[#This Row],[Team Number]]="","",IF(ISNA(INDEX('Robot Game Scores'!E:E,MATCH(TournamentData[[#This Row],[Team Number]], 'Robot Game Scores'!$B:$B,0))),0,INDEX('Robot Game Scores'!E:E,MATCH(TournamentData[[#This Row],[Team Number]], 'Robot Game Scores'!$B:$B,0))))</f>
        <v/>
      </c>
      <c r="G58" s="37" t="str">
        <f>IF(TournamentData[[#This Row],[Team Number]]="","",IF(ISNA(INDEX('Robot Game Scores'!F:F,MATCH(TournamentData[[#This Row],[Team Number]], 'Robot Game Scores'!$B:$B,0))),0,INDEX('Robot Game Scores'!F:F,MATCH(TournamentData[[#This Row],[Team Number]], 'Robot Game Scores'!$B:$B,0))))</f>
        <v/>
      </c>
      <c r="H58" s="37" t="str">
        <f>IF(TournamentData[[#This Row],[Team Number]]="","",IF(ISNA(INDEX('Robot Game Scores'!G:G,MATCH(TournamentData[[#This Row],[Team Number]], 'Robot Game Scores'!$B:$B,0))),0,INDEX('Robot Game Scores'!G:G,MATCH(TournamentData[[#This Row],[Team Number]], 'Robot Game Scores'!$B:$B,0))))</f>
        <v/>
      </c>
      <c r="I5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8" s="37" t="str">
        <f>IF(TournamentData[[#This Row],[Team Number]]="","",_xlfn.RANK.EQ(TournamentData[[#This Row],[Max Robot Game Score]],TournamentData[Max Robot Game Score]))</f>
        <v/>
      </c>
      <c r="K5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8" s="38" t="str">
        <f>IF(TournamentData[[#This Row],[Team Number]]="","",IF(N58,RANK(N58,N$3:N$110,1)-COUNTIF(N$3:N$110,0),NumberOfTeams+1))</f>
        <v/>
      </c>
      <c r="P58" s="38" t="str">
        <f>IF(TournamentData[[#This Row],[Champion''s Rank]]&lt;&gt;"",TournamentData[[#This Row],[Champion''s Rank]],"")</f>
        <v/>
      </c>
      <c r="Q58" s="39">
        <f>IF(ISNA(INDEX(CoreValuesResults[Breakthrough Selection],MATCH(TournamentData[[#This Row],[Team Number]],CoreValuesResults[Team Number],0))),0, UPPER(INDEX(CoreValuesResults[Breakthrough Selection],MATCH(TournamentData[[#This Row],[Team Number]],CoreValuesResults[Team Number],0))))</f>
        <v>0</v>
      </c>
      <c r="R58" s="39">
        <f>IF(ISNA(INDEX(CoreValuesResults[Rising All-Star Selection],MATCH(TournamentData[[#This Row],[Team Number]],CoreValuesResults[Team Number],0))),0, UPPER(INDEX(CoreValuesResults[Rising All-Star Selection],MATCH(TournamentData[[#This Row],[Team Number]],CoreValuesResults[Team Number],0))))</f>
        <v>0</v>
      </c>
      <c r="S58" s="39">
        <f>IF(ISNA(INDEX(CoreValuesResults[Motivate Selection],MATCH(TournamentData[[#This Row],[Team Number]],CoreValuesResults[Team Number],0))),0, UPPER(INDEX(CoreValuesResults[Motivate Selection],MATCH(TournamentData[[#This Row],[Team Number]],CoreValuesResults[Team Number],0))))</f>
        <v>0</v>
      </c>
      <c r="V58" s="41"/>
      <c r="W58" s="37">
        <f>IF(ISNA(INDEX(CoreValuesResults[Core Values Score],MATCH(TournamentData[[#This Row],[Team Number]],CoreValuesResults[Team Number],0))),0,INDEX(CoreValuesResults[Core Values Score],MATCH(TournamentData[[#This Row],[Team Number]],CoreValuesResults[Team Number],0)))</f>
        <v>0</v>
      </c>
      <c r="X5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8" s="37">
        <f>IF(ISNA(INDEX(RobotDesignResults[Robot Design Score],MATCH(TournamentData[[#This Row],[Team Number]],RobotDesignResults[Team Number],0))),0,INDEX(RobotDesignResults[Robot Design Score],MATCH(TournamentData[[#This Row],[Team Number]],RobotDesignResults[Team Number],0)))</f>
        <v>0</v>
      </c>
      <c r="Z5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8" s="107">
        <f t="shared" si="1"/>
        <v>0</v>
      </c>
      <c r="AE58" s="63"/>
      <c r="AF58" s="42"/>
      <c r="AG58" s="41"/>
    </row>
    <row r="59" spans="1:33" s="40" customFormat="1" ht="20.25" customHeight="1">
      <c r="A59" s="35"/>
      <c r="B59" s="36" t="str">
        <f>IF(ISNA(INDEX(OfficialTeamList[Team Name],MATCH(TournamentData[[#This Row],[Team Number]], OfficialTeamList[Team Number],0))),"",INDEX(OfficialTeamList[Team Name],MATCH(TournamentData[[#This Row],[Team Number]], OfficialTeamList[Team Number],0)))</f>
        <v/>
      </c>
      <c r="C59" s="117" t="str">
        <f>IF(ISNA(INDEX(OfficialTeamList[Pod or Lane Number],MATCH(TournamentData[[#This Row],[Team Number]], OfficialTeamList[Team Number],0))),"",INDEX(OfficialTeamList[Pod or Lane Number],MATCH(TournamentData[[#This Row],[Team Number]], OfficialTeamList[Team Number],0)))</f>
        <v/>
      </c>
      <c r="D59" s="37" t="str">
        <f>IF(TournamentData[[#This Row],[Team Number]]="","",IF(ISNA(INDEX('Robot Game Scores'!C:C,MATCH(TournamentData[[#This Row],[Team Number]], 'Robot Game Scores'!$B:$B,0))),0,INDEX('Robot Game Scores'!C:C,MATCH(TournamentData[[#This Row],[Team Number]], 'Robot Game Scores'!$B:$B,0))))</f>
        <v/>
      </c>
      <c r="E59" s="37" t="str">
        <f>IF(TournamentData[[#This Row],[Team Number]]="","",IF(ISNA(INDEX('Robot Game Scores'!D:D,MATCH(TournamentData[[#This Row],[Team Number]], 'Robot Game Scores'!$B:$B,0))),0,INDEX('Robot Game Scores'!D:D,MATCH(TournamentData[[#This Row],[Team Number]], 'Robot Game Scores'!$B:$B,0))))</f>
        <v/>
      </c>
      <c r="F59" s="37" t="str">
        <f>IF(TournamentData[[#This Row],[Team Number]]="","",IF(ISNA(INDEX('Robot Game Scores'!E:E,MATCH(TournamentData[[#This Row],[Team Number]], 'Robot Game Scores'!$B:$B,0))),0,INDEX('Robot Game Scores'!E:E,MATCH(TournamentData[[#This Row],[Team Number]], 'Robot Game Scores'!$B:$B,0))))</f>
        <v/>
      </c>
      <c r="G59" s="37" t="str">
        <f>IF(TournamentData[[#This Row],[Team Number]]="","",IF(ISNA(INDEX('Robot Game Scores'!F:F,MATCH(TournamentData[[#This Row],[Team Number]], 'Robot Game Scores'!$B:$B,0))),0,INDEX('Robot Game Scores'!F:F,MATCH(TournamentData[[#This Row],[Team Number]], 'Robot Game Scores'!$B:$B,0))))</f>
        <v/>
      </c>
      <c r="H59" s="37" t="str">
        <f>IF(TournamentData[[#This Row],[Team Number]]="","",IF(ISNA(INDEX('Robot Game Scores'!G:G,MATCH(TournamentData[[#This Row],[Team Number]], 'Robot Game Scores'!$B:$B,0))),0,INDEX('Robot Game Scores'!G:G,MATCH(TournamentData[[#This Row],[Team Number]], 'Robot Game Scores'!$B:$B,0))))</f>
        <v/>
      </c>
      <c r="I5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59" s="37" t="str">
        <f>IF(TournamentData[[#This Row],[Team Number]]="","",_xlfn.RANK.EQ(TournamentData[[#This Row],[Max Robot Game Score]],TournamentData[Max Robot Game Score]))</f>
        <v/>
      </c>
      <c r="K5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5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5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5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59" s="38" t="str">
        <f>IF(TournamentData[[#This Row],[Team Number]]="","",IF(N59,RANK(N59,N$3:N$110,1)-COUNTIF(N$3:N$110,0),NumberOfTeams+1))</f>
        <v/>
      </c>
      <c r="P59" s="38" t="str">
        <f>IF(TournamentData[[#This Row],[Champion''s Rank]]&lt;&gt;"",TournamentData[[#This Row],[Champion''s Rank]],"")</f>
        <v/>
      </c>
      <c r="Q59" s="39">
        <f>IF(ISNA(INDEX(CoreValuesResults[Breakthrough Selection],MATCH(TournamentData[[#This Row],[Team Number]],CoreValuesResults[Team Number],0))),0, UPPER(INDEX(CoreValuesResults[Breakthrough Selection],MATCH(TournamentData[[#This Row],[Team Number]],CoreValuesResults[Team Number],0))))</f>
        <v>0</v>
      </c>
      <c r="R59" s="39">
        <f>IF(ISNA(INDEX(CoreValuesResults[Rising All-Star Selection],MATCH(TournamentData[[#This Row],[Team Number]],CoreValuesResults[Team Number],0))),0, UPPER(INDEX(CoreValuesResults[Rising All-Star Selection],MATCH(TournamentData[[#This Row],[Team Number]],CoreValuesResults[Team Number],0))))</f>
        <v>0</v>
      </c>
      <c r="S59" s="39">
        <f>IF(ISNA(INDEX(CoreValuesResults[Motivate Selection],MATCH(TournamentData[[#This Row],[Team Number]],CoreValuesResults[Team Number],0))),0, UPPER(INDEX(CoreValuesResults[Motivate Selection],MATCH(TournamentData[[#This Row],[Team Number]],CoreValuesResults[Team Number],0))))</f>
        <v>0</v>
      </c>
      <c r="V59" s="41"/>
      <c r="W59" s="37">
        <f>IF(ISNA(INDEX(CoreValuesResults[Core Values Score],MATCH(TournamentData[[#This Row],[Team Number]],CoreValuesResults[Team Number],0))),0,INDEX(CoreValuesResults[Core Values Score],MATCH(TournamentData[[#This Row],[Team Number]],CoreValuesResults[Team Number],0)))</f>
        <v>0</v>
      </c>
      <c r="X5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59" s="37">
        <f>IF(ISNA(INDEX(RobotDesignResults[Robot Design Score],MATCH(TournamentData[[#This Row],[Team Number]],RobotDesignResults[Team Number],0))),0,INDEX(RobotDesignResults[Robot Design Score],MATCH(TournamentData[[#This Row],[Team Number]],RobotDesignResults[Team Number],0)))</f>
        <v>0</v>
      </c>
      <c r="Z5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59" s="107">
        <f t="shared" si="1"/>
        <v>0</v>
      </c>
      <c r="AE59" s="63"/>
      <c r="AF59" s="42"/>
      <c r="AG59" s="41"/>
    </row>
    <row r="60" spans="1:33" s="40" customFormat="1" ht="20.25" customHeight="1">
      <c r="A60" s="35"/>
      <c r="B60" s="36" t="str">
        <f>IF(ISNA(INDEX(OfficialTeamList[Team Name],MATCH(TournamentData[[#This Row],[Team Number]], OfficialTeamList[Team Number],0))),"",INDEX(OfficialTeamList[Team Name],MATCH(TournamentData[[#This Row],[Team Number]], OfficialTeamList[Team Number],0)))</f>
        <v/>
      </c>
      <c r="C60" s="117" t="str">
        <f>IF(ISNA(INDEX(OfficialTeamList[Pod or Lane Number],MATCH(TournamentData[[#This Row],[Team Number]], OfficialTeamList[Team Number],0))),"",INDEX(OfficialTeamList[Pod or Lane Number],MATCH(TournamentData[[#This Row],[Team Number]], OfficialTeamList[Team Number],0)))</f>
        <v/>
      </c>
      <c r="D60" s="37" t="str">
        <f>IF(TournamentData[[#This Row],[Team Number]]="","",IF(ISNA(INDEX('Robot Game Scores'!C:C,MATCH(TournamentData[[#This Row],[Team Number]], 'Robot Game Scores'!$B:$B,0))),0,INDEX('Robot Game Scores'!C:C,MATCH(TournamentData[[#This Row],[Team Number]], 'Robot Game Scores'!$B:$B,0))))</f>
        <v/>
      </c>
      <c r="E60" s="37" t="str">
        <f>IF(TournamentData[[#This Row],[Team Number]]="","",IF(ISNA(INDEX('Robot Game Scores'!D:D,MATCH(TournamentData[[#This Row],[Team Number]], 'Robot Game Scores'!$B:$B,0))),0,INDEX('Robot Game Scores'!D:D,MATCH(TournamentData[[#This Row],[Team Number]], 'Robot Game Scores'!$B:$B,0))))</f>
        <v/>
      </c>
      <c r="F60" s="37" t="str">
        <f>IF(TournamentData[[#This Row],[Team Number]]="","",IF(ISNA(INDEX('Robot Game Scores'!E:E,MATCH(TournamentData[[#This Row],[Team Number]], 'Robot Game Scores'!$B:$B,0))),0,INDEX('Robot Game Scores'!E:E,MATCH(TournamentData[[#This Row],[Team Number]], 'Robot Game Scores'!$B:$B,0))))</f>
        <v/>
      </c>
      <c r="G60" s="37" t="str">
        <f>IF(TournamentData[[#This Row],[Team Number]]="","",IF(ISNA(INDEX('Robot Game Scores'!F:F,MATCH(TournamentData[[#This Row],[Team Number]], 'Robot Game Scores'!$B:$B,0))),0,INDEX('Robot Game Scores'!F:F,MATCH(TournamentData[[#This Row],[Team Number]], 'Robot Game Scores'!$B:$B,0))))</f>
        <v/>
      </c>
      <c r="H60" s="37" t="str">
        <f>IF(TournamentData[[#This Row],[Team Number]]="","",IF(ISNA(INDEX('Robot Game Scores'!G:G,MATCH(TournamentData[[#This Row],[Team Number]], 'Robot Game Scores'!$B:$B,0))),0,INDEX('Robot Game Scores'!G:G,MATCH(TournamentData[[#This Row],[Team Number]], 'Robot Game Scores'!$B:$B,0))))</f>
        <v/>
      </c>
      <c r="I6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0" s="37" t="str">
        <f>IF(TournamentData[[#This Row],[Team Number]]="","",_xlfn.RANK.EQ(TournamentData[[#This Row],[Max Robot Game Score]],TournamentData[Max Robot Game Score]))</f>
        <v/>
      </c>
      <c r="K6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0" s="38" t="str">
        <f>IF(TournamentData[[#This Row],[Team Number]]="","",IF(N60,RANK(N60,N$3:N$110,1)-COUNTIF(N$3:N$110,0),NumberOfTeams+1))</f>
        <v/>
      </c>
      <c r="P60" s="38" t="str">
        <f>IF(TournamentData[[#This Row],[Champion''s Rank]]&lt;&gt;"",TournamentData[[#This Row],[Champion''s Rank]],"")</f>
        <v/>
      </c>
      <c r="Q60" s="39">
        <f>IF(ISNA(INDEX(CoreValuesResults[Breakthrough Selection],MATCH(TournamentData[[#This Row],[Team Number]],CoreValuesResults[Team Number],0))),0, UPPER(INDEX(CoreValuesResults[Breakthrough Selection],MATCH(TournamentData[[#This Row],[Team Number]],CoreValuesResults[Team Number],0))))</f>
        <v>0</v>
      </c>
      <c r="R60" s="39">
        <f>IF(ISNA(INDEX(CoreValuesResults[Rising All-Star Selection],MATCH(TournamentData[[#This Row],[Team Number]],CoreValuesResults[Team Number],0))),0, UPPER(INDEX(CoreValuesResults[Rising All-Star Selection],MATCH(TournamentData[[#This Row],[Team Number]],CoreValuesResults[Team Number],0))))</f>
        <v>0</v>
      </c>
      <c r="S60" s="39">
        <f>IF(ISNA(INDEX(CoreValuesResults[Motivate Selection],MATCH(TournamentData[[#This Row],[Team Number]],CoreValuesResults[Team Number],0))),0, UPPER(INDEX(CoreValuesResults[Motivate Selection],MATCH(TournamentData[[#This Row],[Team Number]],CoreValuesResults[Team Number],0))))</f>
        <v>0</v>
      </c>
      <c r="V60" s="41"/>
      <c r="W60" s="37">
        <f>IF(ISNA(INDEX(CoreValuesResults[Core Values Score],MATCH(TournamentData[[#This Row],[Team Number]],CoreValuesResults[Team Number],0))),0,INDEX(CoreValuesResults[Core Values Score],MATCH(TournamentData[[#This Row],[Team Number]],CoreValuesResults[Team Number],0)))</f>
        <v>0</v>
      </c>
      <c r="X6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0" s="37">
        <f>IF(ISNA(INDEX(RobotDesignResults[Robot Design Score],MATCH(TournamentData[[#This Row],[Team Number]],RobotDesignResults[Team Number],0))),0,INDEX(RobotDesignResults[Robot Design Score],MATCH(TournamentData[[#This Row],[Team Number]],RobotDesignResults[Team Number],0)))</f>
        <v>0</v>
      </c>
      <c r="Z6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0" s="107">
        <f t="shared" si="1"/>
        <v>0</v>
      </c>
      <c r="AE60" s="63"/>
      <c r="AF60" s="42"/>
      <c r="AG60" s="41"/>
    </row>
    <row r="61" spans="1:33" s="40" customFormat="1" ht="20.25" customHeight="1">
      <c r="A61" s="35"/>
      <c r="B61" s="36" t="str">
        <f>IF(ISNA(INDEX(OfficialTeamList[Team Name],MATCH(TournamentData[[#This Row],[Team Number]], OfficialTeamList[Team Number],0))),"",INDEX(OfficialTeamList[Team Name],MATCH(TournamentData[[#This Row],[Team Number]], OfficialTeamList[Team Number],0)))</f>
        <v/>
      </c>
      <c r="C61" s="117" t="str">
        <f>IF(ISNA(INDEX(OfficialTeamList[Pod or Lane Number],MATCH(TournamentData[[#This Row],[Team Number]], OfficialTeamList[Team Number],0))),"",INDEX(OfficialTeamList[Pod or Lane Number],MATCH(TournamentData[[#This Row],[Team Number]], OfficialTeamList[Team Number],0)))</f>
        <v/>
      </c>
      <c r="D61" s="37" t="str">
        <f>IF(TournamentData[[#This Row],[Team Number]]="","",IF(ISNA(INDEX('Robot Game Scores'!C:C,MATCH(TournamentData[[#This Row],[Team Number]], 'Robot Game Scores'!$B:$B,0))),0,INDEX('Robot Game Scores'!C:C,MATCH(TournamentData[[#This Row],[Team Number]], 'Robot Game Scores'!$B:$B,0))))</f>
        <v/>
      </c>
      <c r="E61" s="37" t="str">
        <f>IF(TournamentData[[#This Row],[Team Number]]="","",IF(ISNA(INDEX('Robot Game Scores'!D:D,MATCH(TournamentData[[#This Row],[Team Number]], 'Robot Game Scores'!$B:$B,0))),0,INDEX('Robot Game Scores'!D:D,MATCH(TournamentData[[#This Row],[Team Number]], 'Robot Game Scores'!$B:$B,0))))</f>
        <v/>
      </c>
      <c r="F61" s="37" t="str">
        <f>IF(TournamentData[[#This Row],[Team Number]]="","",IF(ISNA(INDEX('Robot Game Scores'!E:E,MATCH(TournamentData[[#This Row],[Team Number]], 'Robot Game Scores'!$B:$B,0))),0,INDEX('Robot Game Scores'!E:E,MATCH(TournamentData[[#This Row],[Team Number]], 'Robot Game Scores'!$B:$B,0))))</f>
        <v/>
      </c>
      <c r="G61" s="37" t="str">
        <f>IF(TournamentData[[#This Row],[Team Number]]="","",IF(ISNA(INDEX('Robot Game Scores'!F:F,MATCH(TournamentData[[#This Row],[Team Number]], 'Robot Game Scores'!$B:$B,0))),0,INDEX('Robot Game Scores'!F:F,MATCH(TournamentData[[#This Row],[Team Number]], 'Robot Game Scores'!$B:$B,0))))</f>
        <v/>
      </c>
      <c r="H61" s="37" t="str">
        <f>IF(TournamentData[[#This Row],[Team Number]]="","",IF(ISNA(INDEX('Robot Game Scores'!G:G,MATCH(TournamentData[[#This Row],[Team Number]], 'Robot Game Scores'!$B:$B,0))),0,INDEX('Robot Game Scores'!G:G,MATCH(TournamentData[[#This Row],[Team Number]], 'Robot Game Scores'!$B:$B,0))))</f>
        <v/>
      </c>
      <c r="I61"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1" s="37" t="str">
        <f>IF(TournamentData[[#This Row],[Team Number]]="","",_xlfn.RANK.EQ(TournamentData[[#This Row],[Max Robot Game Score]],TournamentData[Max Robot Game Score]))</f>
        <v/>
      </c>
      <c r="K61"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1"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1"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1"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1" s="38" t="str">
        <f>IF(TournamentData[[#This Row],[Team Number]]="","",IF(N61,RANK(N61,N$3:N$110,1)-COUNTIF(N$3:N$110,0),NumberOfTeams+1))</f>
        <v/>
      </c>
      <c r="P61" s="38" t="str">
        <f>IF(TournamentData[[#This Row],[Champion''s Rank]]&lt;&gt;"",TournamentData[[#This Row],[Champion''s Rank]],"")</f>
        <v/>
      </c>
      <c r="Q61" s="39">
        <f>IF(ISNA(INDEX(CoreValuesResults[Breakthrough Selection],MATCH(TournamentData[[#This Row],[Team Number]],CoreValuesResults[Team Number],0))),0, UPPER(INDEX(CoreValuesResults[Breakthrough Selection],MATCH(TournamentData[[#This Row],[Team Number]],CoreValuesResults[Team Number],0))))</f>
        <v>0</v>
      </c>
      <c r="R61" s="39">
        <f>IF(ISNA(INDEX(CoreValuesResults[Rising All-Star Selection],MATCH(TournamentData[[#This Row],[Team Number]],CoreValuesResults[Team Number],0))),0, UPPER(INDEX(CoreValuesResults[Rising All-Star Selection],MATCH(TournamentData[[#This Row],[Team Number]],CoreValuesResults[Team Number],0))))</f>
        <v>0</v>
      </c>
      <c r="S61" s="39">
        <f>IF(ISNA(INDEX(CoreValuesResults[Motivate Selection],MATCH(TournamentData[[#This Row],[Team Number]],CoreValuesResults[Team Number],0))),0, UPPER(INDEX(CoreValuesResults[Motivate Selection],MATCH(TournamentData[[#This Row],[Team Number]],CoreValuesResults[Team Number],0))))</f>
        <v>0</v>
      </c>
      <c r="V61" s="41"/>
      <c r="W61" s="37">
        <f>IF(ISNA(INDEX(CoreValuesResults[Core Values Score],MATCH(TournamentData[[#This Row],[Team Number]],CoreValuesResults[Team Number],0))),0,INDEX(CoreValuesResults[Core Values Score],MATCH(TournamentData[[#This Row],[Team Number]],CoreValuesResults[Team Number],0)))</f>
        <v>0</v>
      </c>
      <c r="X61"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1" s="37">
        <f>IF(ISNA(INDEX(RobotDesignResults[Robot Design Score],MATCH(TournamentData[[#This Row],[Team Number]],RobotDesignResults[Team Number],0))),0,INDEX(RobotDesignResults[Robot Design Score],MATCH(TournamentData[[#This Row],[Team Number]],RobotDesignResults[Team Number],0)))</f>
        <v>0</v>
      </c>
      <c r="Z61"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1" s="107">
        <f t="shared" si="1"/>
        <v>0</v>
      </c>
      <c r="AE61" s="63"/>
      <c r="AF61" s="42"/>
      <c r="AG61" s="41"/>
    </row>
    <row r="62" spans="1:33" s="40" customFormat="1" ht="20.25" customHeight="1">
      <c r="A62" s="35"/>
      <c r="B62" s="36" t="str">
        <f>IF(ISNA(INDEX(OfficialTeamList[Team Name],MATCH(TournamentData[[#This Row],[Team Number]], OfficialTeamList[Team Number],0))),"",INDEX(OfficialTeamList[Team Name],MATCH(TournamentData[[#This Row],[Team Number]], OfficialTeamList[Team Number],0)))</f>
        <v/>
      </c>
      <c r="C62" s="117" t="str">
        <f>IF(ISNA(INDEX(OfficialTeamList[Pod or Lane Number],MATCH(TournamentData[[#This Row],[Team Number]], OfficialTeamList[Team Number],0))),"",INDEX(OfficialTeamList[Pod or Lane Number],MATCH(TournamentData[[#This Row],[Team Number]], OfficialTeamList[Team Number],0)))</f>
        <v/>
      </c>
      <c r="D62" s="37" t="str">
        <f>IF(TournamentData[[#This Row],[Team Number]]="","",IF(ISNA(INDEX('Robot Game Scores'!C:C,MATCH(TournamentData[[#This Row],[Team Number]], 'Robot Game Scores'!$B:$B,0))),0,INDEX('Robot Game Scores'!C:C,MATCH(TournamentData[[#This Row],[Team Number]], 'Robot Game Scores'!$B:$B,0))))</f>
        <v/>
      </c>
      <c r="E62" s="37" t="str">
        <f>IF(TournamentData[[#This Row],[Team Number]]="","",IF(ISNA(INDEX('Robot Game Scores'!D:D,MATCH(TournamentData[[#This Row],[Team Number]], 'Robot Game Scores'!$B:$B,0))),0,INDEX('Robot Game Scores'!D:D,MATCH(TournamentData[[#This Row],[Team Number]], 'Robot Game Scores'!$B:$B,0))))</f>
        <v/>
      </c>
      <c r="F62" s="37" t="str">
        <f>IF(TournamentData[[#This Row],[Team Number]]="","",IF(ISNA(INDEX('Robot Game Scores'!E:E,MATCH(TournamentData[[#This Row],[Team Number]], 'Robot Game Scores'!$B:$B,0))),0,INDEX('Robot Game Scores'!E:E,MATCH(TournamentData[[#This Row],[Team Number]], 'Robot Game Scores'!$B:$B,0))))</f>
        <v/>
      </c>
      <c r="G62" s="37" t="str">
        <f>IF(TournamentData[[#This Row],[Team Number]]="","",IF(ISNA(INDEX('Robot Game Scores'!F:F,MATCH(TournamentData[[#This Row],[Team Number]], 'Robot Game Scores'!$B:$B,0))),0,INDEX('Robot Game Scores'!F:F,MATCH(TournamentData[[#This Row],[Team Number]], 'Robot Game Scores'!$B:$B,0))))</f>
        <v/>
      </c>
      <c r="H62" s="37" t="str">
        <f>IF(TournamentData[[#This Row],[Team Number]]="","",IF(ISNA(INDEX('Robot Game Scores'!G:G,MATCH(TournamentData[[#This Row],[Team Number]], 'Robot Game Scores'!$B:$B,0))),0,INDEX('Robot Game Scores'!G:G,MATCH(TournamentData[[#This Row],[Team Number]], 'Robot Game Scores'!$B:$B,0))))</f>
        <v/>
      </c>
      <c r="I62"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2" s="37" t="str">
        <f>IF(TournamentData[[#This Row],[Team Number]]="","",_xlfn.RANK.EQ(TournamentData[[#This Row],[Max Robot Game Score]],TournamentData[Max Robot Game Score]))</f>
        <v/>
      </c>
      <c r="K62"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2"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2"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2"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2" s="38" t="str">
        <f>IF(TournamentData[[#This Row],[Team Number]]="","",IF(N62,RANK(N62,N$3:N$110,1)-COUNTIF(N$3:N$110,0),NumberOfTeams+1))</f>
        <v/>
      </c>
      <c r="P62" s="38" t="str">
        <f>IF(TournamentData[[#This Row],[Champion''s Rank]]&lt;&gt;"",TournamentData[[#This Row],[Champion''s Rank]],"")</f>
        <v/>
      </c>
      <c r="Q62" s="39">
        <f>IF(ISNA(INDEX(CoreValuesResults[Breakthrough Selection],MATCH(TournamentData[[#This Row],[Team Number]],CoreValuesResults[Team Number],0))),0, UPPER(INDEX(CoreValuesResults[Breakthrough Selection],MATCH(TournamentData[[#This Row],[Team Number]],CoreValuesResults[Team Number],0))))</f>
        <v>0</v>
      </c>
      <c r="R62" s="39">
        <f>IF(ISNA(INDEX(CoreValuesResults[Rising All-Star Selection],MATCH(TournamentData[[#This Row],[Team Number]],CoreValuesResults[Team Number],0))),0, UPPER(INDEX(CoreValuesResults[Rising All-Star Selection],MATCH(TournamentData[[#This Row],[Team Number]],CoreValuesResults[Team Number],0))))</f>
        <v>0</v>
      </c>
      <c r="S62" s="39">
        <f>IF(ISNA(INDEX(CoreValuesResults[Motivate Selection],MATCH(TournamentData[[#This Row],[Team Number]],CoreValuesResults[Team Number],0))),0, UPPER(INDEX(CoreValuesResults[Motivate Selection],MATCH(TournamentData[[#This Row],[Team Number]],CoreValuesResults[Team Number],0))))</f>
        <v>0</v>
      </c>
      <c r="V62" s="41"/>
      <c r="W62" s="37">
        <f>IF(ISNA(INDEX(CoreValuesResults[Core Values Score],MATCH(TournamentData[[#This Row],[Team Number]],CoreValuesResults[Team Number],0))),0,INDEX(CoreValuesResults[Core Values Score],MATCH(TournamentData[[#This Row],[Team Number]],CoreValuesResults[Team Number],0)))</f>
        <v>0</v>
      </c>
      <c r="X62"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2" s="37">
        <f>IF(ISNA(INDEX(RobotDesignResults[Robot Design Score],MATCH(TournamentData[[#This Row],[Team Number]],RobotDesignResults[Team Number],0))),0,INDEX(RobotDesignResults[Robot Design Score],MATCH(TournamentData[[#This Row],[Team Number]],RobotDesignResults[Team Number],0)))</f>
        <v>0</v>
      </c>
      <c r="Z62"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2" s="107">
        <f t="shared" si="1"/>
        <v>0</v>
      </c>
      <c r="AE62" s="63"/>
      <c r="AF62" s="42"/>
      <c r="AG62" s="41"/>
    </row>
    <row r="63" spans="1:33" s="40" customFormat="1" ht="20.25" customHeight="1">
      <c r="A63" s="35"/>
      <c r="B63" s="36" t="str">
        <f>IF(ISNA(INDEX(OfficialTeamList[Team Name],MATCH(TournamentData[[#This Row],[Team Number]], OfficialTeamList[Team Number],0))),"",INDEX(OfficialTeamList[Team Name],MATCH(TournamentData[[#This Row],[Team Number]], OfficialTeamList[Team Number],0)))</f>
        <v/>
      </c>
      <c r="C63" s="117" t="str">
        <f>IF(ISNA(INDEX(OfficialTeamList[Pod or Lane Number],MATCH(TournamentData[[#This Row],[Team Number]], OfficialTeamList[Team Number],0))),"",INDEX(OfficialTeamList[Pod or Lane Number],MATCH(TournamentData[[#This Row],[Team Number]], OfficialTeamList[Team Number],0)))</f>
        <v/>
      </c>
      <c r="D63" s="37" t="str">
        <f>IF(TournamentData[[#This Row],[Team Number]]="","",IF(ISNA(INDEX('Robot Game Scores'!C:C,MATCH(TournamentData[[#This Row],[Team Number]], 'Robot Game Scores'!$B:$B,0))),0,INDEX('Robot Game Scores'!C:C,MATCH(TournamentData[[#This Row],[Team Number]], 'Robot Game Scores'!$B:$B,0))))</f>
        <v/>
      </c>
      <c r="E63" s="37" t="str">
        <f>IF(TournamentData[[#This Row],[Team Number]]="","",IF(ISNA(INDEX('Robot Game Scores'!D:D,MATCH(TournamentData[[#This Row],[Team Number]], 'Robot Game Scores'!$B:$B,0))),0,INDEX('Robot Game Scores'!D:D,MATCH(TournamentData[[#This Row],[Team Number]], 'Robot Game Scores'!$B:$B,0))))</f>
        <v/>
      </c>
      <c r="F63" s="37" t="str">
        <f>IF(TournamentData[[#This Row],[Team Number]]="","",IF(ISNA(INDEX('Robot Game Scores'!E:E,MATCH(TournamentData[[#This Row],[Team Number]], 'Robot Game Scores'!$B:$B,0))),0,INDEX('Robot Game Scores'!E:E,MATCH(TournamentData[[#This Row],[Team Number]], 'Robot Game Scores'!$B:$B,0))))</f>
        <v/>
      </c>
      <c r="G63" s="37" t="str">
        <f>IF(TournamentData[[#This Row],[Team Number]]="","",IF(ISNA(INDEX('Robot Game Scores'!F:F,MATCH(TournamentData[[#This Row],[Team Number]], 'Robot Game Scores'!$B:$B,0))),0,INDEX('Robot Game Scores'!F:F,MATCH(TournamentData[[#This Row],[Team Number]], 'Robot Game Scores'!$B:$B,0))))</f>
        <v/>
      </c>
      <c r="H63" s="37" t="str">
        <f>IF(TournamentData[[#This Row],[Team Number]]="","",IF(ISNA(INDEX('Robot Game Scores'!G:G,MATCH(TournamentData[[#This Row],[Team Number]], 'Robot Game Scores'!$B:$B,0))),0,INDEX('Robot Game Scores'!G:G,MATCH(TournamentData[[#This Row],[Team Number]], 'Robot Game Scores'!$B:$B,0))))</f>
        <v/>
      </c>
      <c r="I6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3" s="37" t="str">
        <f>IF(TournamentData[[#This Row],[Team Number]]="","",_xlfn.RANK.EQ(TournamentData[[#This Row],[Max Robot Game Score]],TournamentData[Max Robot Game Score]))</f>
        <v/>
      </c>
      <c r="K6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3" s="38" t="str">
        <f>IF(TournamentData[[#This Row],[Team Number]]="","",IF(N63,RANK(N63,N$3:N$110,1)-COUNTIF(N$3:N$110,0),NumberOfTeams+1))</f>
        <v/>
      </c>
      <c r="P63" s="38" t="str">
        <f>IF(TournamentData[[#This Row],[Champion''s Rank]]&lt;&gt;"",TournamentData[[#This Row],[Champion''s Rank]],"")</f>
        <v/>
      </c>
      <c r="Q63" s="43">
        <f>IF(ISNA(INDEX(CoreValuesResults[Breakthrough Selection],MATCH(TournamentData[[#This Row],[Team Number]],CoreValuesResults[Team Number],0))),0, UPPER(INDEX(CoreValuesResults[Breakthrough Selection],MATCH(TournamentData[[#This Row],[Team Number]],CoreValuesResults[Team Number],0))))</f>
        <v>0</v>
      </c>
      <c r="R63" s="43">
        <f>IF(ISNA(INDEX(CoreValuesResults[Rising All-Star Selection],MATCH(TournamentData[[#This Row],[Team Number]],CoreValuesResults[Team Number],0))),0, UPPER(INDEX(CoreValuesResults[Rising All-Star Selection],MATCH(TournamentData[[#This Row],[Team Number]],CoreValuesResults[Team Number],0))))</f>
        <v>0</v>
      </c>
      <c r="S63" s="43">
        <f>IF(ISNA(INDEX(CoreValuesResults[Motivate Selection],MATCH(TournamentData[[#This Row],[Team Number]],CoreValuesResults[Team Number],0))),0, UPPER(INDEX(CoreValuesResults[Motivate Selection],MATCH(TournamentData[[#This Row],[Team Number]],CoreValuesResults[Team Number],0))))</f>
        <v>0</v>
      </c>
      <c r="V63" s="41"/>
      <c r="W63" s="37">
        <f>IF(ISNA(INDEX(CoreValuesResults[Core Values Score],MATCH(TournamentData[[#This Row],[Team Number]],CoreValuesResults[Team Number],0))),0,INDEX(CoreValuesResults[Core Values Score],MATCH(TournamentData[[#This Row],[Team Number]],CoreValuesResults[Team Number],0)))</f>
        <v>0</v>
      </c>
      <c r="X6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3" s="37">
        <f>IF(ISNA(INDEX(RobotDesignResults[Robot Design Score],MATCH(TournamentData[[#This Row],[Team Number]],RobotDesignResults[Team Number],0))),0,INDEX(RobotDesignResults[Robot Design Score],MATCH(TournamentData[[#This Row],[Team Number]],RobotDesignResults[Team Number],0)))</f>
        <v>0</v>
      </c>
      <c r="Z6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3" s="107">
        <f t="shared" si="1"/>
        <v>0</v>
      </c>
      <c r="AE63" s="63"/>
      <c r="AF63" s="42"/>
      <c r="AG63" s="41"/>
    </row>
    <row r="64" spans="1:33" s="40" customFormat="1" ht="20.25" customHeight="1">
      <c r="A64" s="35"/>
      <c r="B64" s="36" t="str">
        <f>IF(ISNA(INDEX(OfficialTeamList[Team Name],MATCH(TournamentData[[#This Row],[Team Number]], OfficialTeamList[Team Number],0))),"",INDEX(OfficialTeamList[Team Name],MATCH(TournamentData[[#This Row],[Team Number]], OfficialTeamList[Team Number],0)))</f>
        <v/>
      </c>
      <c r="C64" s="117" t="str">
        <f>IF(ISNA(INDEX(OfficialTeamList[Pod or Lane Number],MATCH(TournamentData[[#This Row],[Team Number]], OfficialTeamList[Team Number],0))),"",INDEX(OfficialTeamList[Pod or Lane Number],MATCH(TournamentData[[#This Row],[Team Number]], OfficialTeamList[Team Number],0)))</f>
        <v/>
      </c>
      <c r="D64" s="37" t="str">
        <f>IF(TournamentData[[#This Row],[Team Number]]="","",IF(ISNA(INDEX('Robot Game Scores'!C:C,MATCH(TournamentData[[#This Row],[Team Number]], 'Robot Game Scores'!$B:$B,0))),0,INDEX('Robot Game Scores'!C:C,MATCH(TournamentData[[#This Row],[Team Number]], 'Robot Game Scores'!$B:$B,0))))</f>
        <v/>
      </c>
      <c r="E64" s="37" t="str">
        <f>IF(TournamentData[[#This Row],[Team Number]]="","",IF(ISNA(INDEX('Robot Game Scores'!D:D,MATCH(TournamentData[[#This Row],[Team Number]], 'Robot Game Scores'!$B:$B,0))),0,INDEX('Robot Game Scores'!D:D,MATCH(TournamentData[[#This Row],[Team Number]], 'Robot Game Scores'!$B:$B,0))))</f>
        <v/>
      </c>
      <c r="F64" s="37" t="str">
        <f>IF(TournamentData[[#This Row],[Team Number]]="","",IF(ISNA(INDEX('Robot Game Scores'!E:E,MATCH(TournamentData[[#This Row],[Team Number]], 'Robot Game Scores'!$B:$B,0))),0,INDEX('Robot Game Scores'!E:E,MATCH(TournamentData[[#This Row],[Team Number]], 'Robot Game Scores'!$B:$B,0))))</f>
        <v/>
      </c>
      <c r="G64" s="37" t="str">
        <f>IF(TournamentData[[#This Row],[Team Number]]="","",IF(ISNA(INDEX('Robot Game Scores'!F:F,MATCH(TournamentData[[#This Row],[Team Number]], 'Robot Game Scores'!$B:$B,0))),0,INDEX('Robot Game Scores'!F:F,MATCH(TournamentData[[#This Row],[Team Number]], 'Robot Game Scores'!$B:$B,0))))</f>
        <v/>
      </c>
      <c r="H64" s="37" t="str">
        <f>IF(TournamentData[[#This Row],[Team Number]]="","",IF(ISNA(INDEX('Robot Game Scores'!G:G,MATCH(TournamentData[[#This Row],[Team Number]], 'Robot Game Scores'!$B:$B,0))),0,INDEX('Robot Game Scores'!G:G,MATCH(TournamentData[[#This Row],[Team Number]], 'Robot Game Scores'!$B:$B,0))))</f>
        <v/>
      </c>
      <c r="I6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4" s="37" t="str">
        <f>IF(TournamentData[[#This Row],[Team Number]]="","",_xlfn.RANK.EQ(TournamentData[[#This Row],[Max Robot Game Score]],TournamentData[Max Robot Game Score]))</f>
        <v/>
      </c>
      <c r="K6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4" s="38" t="str">
        <f>IF(TournamentData[[#This Row],[Team Number]]="","",IF(N64,RANK(N64,N$3:N$110,1)-COUNTIF(N$3:N$110,0),NumberOfTeams+1))</f>
        <v/>
      </c>
      <c r="P64" s="38" t="str">
        <f>IF(TournamentData[[#This Row],[Champion''s Rank]]&lt;&gt;"",TournamentData[[#This Row],[Champion''s Rank]],"")</f>
        <v/>
      </c>
      <c r="Q64" s="43">
        <f>IF(ISNA(INDEX(CoreValuesResults[Breakthrough Selection],MATCH(TournamentData[[#This Row],[Team Number]],CoreValuesResults[Team Number],0))),0, UPPER(INDEX(CoreValuesResults[Breakthrough Selection],MATCH(TournamentData[[#This Row],[Team Number]],CoreValuesResults[Team Number],0))))</f>
        <v>0</v>
      </c>
      <c r="R64" s="43">
        <f>IF(ISNA(INDEX(CoreValuesResults[Rising All-Star Selection],MATCH(TournamentData[[#This Row],[Team Number]],CoreValuesResults[Team Number],0))),0, UPPER(INDEX(CoreValuesResults[Rising All-Star Selection],MATCH(TournamentData[[#This Row],[Team Number]],CoreValuesResults[Team Number],0))))</f>
        <v>0</v>
      </c>
      <c r="S64" s="43">
        <f>IF(ISNA(INDEX(CoreValuesResults[Motivate Selection],MATCH(TournamentData[[#This Row],[Team Number]],CoreValuesResults[Team Number],0))),0, UPPER(INDEX(CoreValuesResults[Motivate Selection],MATCH(TournamentData[[#This Row],[Team Number]],CoreValuesResults[Team Number],0))))</f>
        <v>0</v>
      </c>
      <c r="V64" s="41"/>
      <c r="W64" s="37">
        <f>IF(ISNA(INDEX(CoreValuesResults[Core Values Score],MATCH(TournamentData[[#This Row],[Team Number]],CoreValuesResults[Team Number],0))),0,INDEX(CoreValuesResults[Core Values Score],MATCH(TournamentData[[#This Row],[Team Number]],CoreValuesResults[Team Number],0)))</f>
        <v>0</v>
      </c>
      <c r="X6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4" s="37">
        <f>IF(ISNA(INDEX(RobotDesignResults[Robot Design Score],MATCH(TournamentData[[#This Row],[Team Number]],RobotDesignResults[Team Number],0))),0,INDEX(RobotDesignResults[Robot Design Score],MATCH(TournamentData[[#This Row],[Team Number]],RobotDesignResults[Team Number],0)))</f>
        <v>0</v>
      </c>
      <c r="Z6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4" s="107">
        <f t="shared" si="1"/>
        <v>0</v>
      </c>
      <c r="AE64" s="63"/>
      <c r="AF64" s="42"/>
      <c r="AG64" s="41"/>
    </row>
    <row r="65" spans="1:33" s="40" customFormat="1" ht="20.25" customHeight="1">
      <c r="A65" s="35"/>
      <c r="B65" s="36" t="str">
        <f>IF(ISNA(INDEX(OfficialTeamList[Team Name],MATCH(TournamentData[[#This Row],[Team Number]], OfficialTeamList[Team Number],0))),"",INDEX(OfficialTeamList[Team Name],MATCH(TournamentData[[#This Row],[Team Number]], OfficialTeamList[Team Number],0)))</f>
        <v/>
      </c>
      <c r="C65" s="117" t="str">
        <f>IF(ISNA(INDEX(OfficialTeamList[Pod or Lane Number],MATCH(TournamentData[[#This Row],[Team Number]], OfficialTeamList[Team Number],0))),"",INDEX(OfficialTeamList[Pod or Lane Number],MATCH(TournamentData[[#This Row],[Team Number]], OfficialTeamList[Team Number],0)))</f>
        <v/>
      </c>
      <c r="D65" s="37" t="str">
        <f>IF(TournamentData[[#This Row],[Team Number]]="","",IF(ISNA(INDEX('Robot Game Scores'!C:C,MATCH(TournamentData[[#This Row],[Team Number]], 'Robot Game Scores'!$B:$B,0))),0,INDEX('Robot Game Scores'!C:C,MATCH(TournamentData[[#This Row],[Team Number]], 'Robot Game Scores'!$B:$B,0))))</f>
        <v/>
      </c>
      <c r="E65" s="37" t="str">
        <f>IF(TournamentData[[#This Row],[Team Number]]="","",IF(ISNA(INDEX('Robot Game Scores'!D:D,MATCH(TournamentData[[#This Row],[Team Number]], 'Robot Game Scores'!$B:$B,0))),0,INDEX('Robot Game Scores'!D:D,MATCH(TournamentData[[#This Row],[Team Number]], 'Robot Game Scores'!$B:$B,0))))</f>
        <v/>
      </c>
      <c r="F65" s="37" t="str">
        <f>IF(TournamentData[[#This Row],[Team Number]]="","",IF(ISNA(INDEX('Robot Game Scores'!E:E,MATCH(TournamentData[[#This Row],[Team Number]], 'Robot Game Scores'!$B:$B,0))),0,INDEX('Robot Game Scores'!E:E,MATCH(TournamentData[[#This Row],[Team Number]], 'Robot Game Scores'!$B:$B,0))))</f>
        <v/>
      </c>
      <c r="G65" s="37" t="str">
        <f>IF(TournamentData[[#This Row],[Team Number]]="","",IF(ISNA(INDEX('Robot Game Scores'!F:F,MATCH(TournamentData[[#This Row],[Team Number]], 'Robot Game Scores'!$B:$B,0))),0,INDEX('Robot Game Scores'!F:F,MATCH(TournamentData[[#This Row],[Team Number]], 'Robot Game Scores'!$B:$B,0))))</f>
        <v/>
      </c>
      <c r="H65" s="37" t="str">
        <f>IF(TournamentData[[#This Row],[Team Number]]="","",IF(ISNA(INDEX('Robot Game Scores'!G:G,MATCH(TournamentData[[#This Row],[Team Number]], 'Robot Game Scores'!$B:$B,0))),0,INDEX('Robot Game Scores'!G:G,MATCH(TournamentData[[#This Row],[Team Number]], 'Robot Game Scores'!$B:$B,0))))</f>
        <v/>
      </c>
      <c r="I6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5" s="37" t="str">
        <f>IF(TournamentData[[#This Row],[Team Number]]="","",_xlfn.RANK.EQ(TournamentData[[#This Row],[Max Robot Game Score]],TournamentData[Max Robot Game Score]))</f>
        <v/>
      </c>
      <c r="K6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5" s="38" t="str">
        <f>IF(TournamentData[[#This Row],[Team Number]]="","",IF(N65,RANK(N65,N$3:N$110,1)-COUNTIF(N$3:N$110,0),NumberOfTeams+1))</f>
        <v/>
      </c>
      <c r="P65" s="38" t="str">
        <f>IF(TournamentData[[#This Row],[Champion''s Rank]]&lt;&gt;"",TournamentData[[#This Row],[Champion''s Rank]],"")</f>
        <v/>
      </c>
      <c r="Q65" s="43">
        <f>IF(ISNA(INDEX(CoreValuesResults[Breakthrough Selection],MATCH(TournamentData[[#This Row],[Team Number]],CoreValuesResults[Team Number],0))),0, UPPER(INDEX(CoreValuesResults[Breakthrough Selection],MATCH(TournamentData[[#This Row],[Team Number]],CoreValuesResults[Team Number],0))))</f>
        <v>0</v>
      </c>
      <c r="R65" s="43">
        <f>IF(ISNA(INDEX(CoreValuesResults[Rising All-Star Selection],MATCH(TournamentData[[#This Row],[Team Number]],CoreValuesResults[Team Number],0))),0, UPPER(INDEX(CoreValuesResults[Rising All-Star Selection],MATCH(TournamentData[[#This Row],[Team Number]],CoreValuesResults[Team Number],0))))</f>
        <v>0</v>
      </c>
      <c r="S65" s="43">
        <f>IF(ISNA(INDEX(CoreValuesResults[Motivate Selection],MATCH(TournamentData[[#This Row],[Team Number]],CoreValuesResults[Team Number],0))),0, UPPER(INDEX(CoreValuesResults[Motivate Selection],MATCH(TournamentData[[#This Row],[Team Number]],CoreValuesResults[Team Number],0))))</f>
        <v>0</v>
      </c>
      <c r="V65" s="41"/>
      <c r="W65" s="37">
        <f>IF(ISNA(INDEX(CoreValuesResults[Core Values Score],MATCH(TournamentData[[#This Row],[Team Number]],CoreValuesResults[Team Number],0))),0,INDEX(CoreValuesResults[Core Values Score],MATCH(TournamentData[[#This Row],[Team Number]],CoreValuesResults[Team Number],0)))</f>
        <v>0</v>
      </c>
      <c r="X6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5" s="37">
        <f>IF(ISNA(INDEX(RobotDesignResults[Robot Design Score],MATCH(TournamentData[[#This Row],[Team Number]],RobotDesignResults[Team Number],0))),0,INDEX(RobotDesignResults[Robot Design Score],MATCH(TournamentData[[#This Row],[Team Number]],RobotDesignResults[Team Number],0)))</f>
        <v>0</v>
      </c>
      <c r="Z6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5" s="107">
        <f t="shared" si="1"/>
        <v>0</v>
      </c>
      <c r="AE65" s="63"/>
      <c r="AF65" s="42"/>
      <c r="AG65" s="41"/>
    </row>
    <row r="66" spans="1:33" s="40" customFormat="1" ht="20.25" customHeight="1">
      <c r="A66" s="35"/>
      <c r="B66" s="36" t="str">
        <f>IF(ISNA(INDEX(OfficialTeamList[Team Name],MATCH(TournamentData[[#This Row],[Team Number]], OfficialTeamList[Team Number],0))),"",INDEX(OfficialTeamList[Team Name],MATCH(TournamentData[[#This Row],[Team Number]], OfficialTeamList[Team Number],0)))</f>
        <v/>
      </c>
      <c r="C66" s="117" t="str">
        <f>IF(ISNA(INDEX(OfficialTeamList[Pod or Lane Number],MATCH(TournamentData[[#This Row],[Team Number]], OfficialTeamList[Team Number],0))),"",INDEX(OfficialTeamList[Pod or Lane Number],MATCH(TournamentData[[#This Row],[Team Number]], OfficialTeamList[Team Number],0)))</f>
        <v/>
      </c>
      <c r="D66" s="37" t="str">
        <f>IF(TournamentData[[#This Row],[Team Number]]="","",IF(ISNA(INDEX('Robot Game Scores'!C:C,MATCH(TournamentData[[#This Row],[Team Number]], 'Robot Game Scores'!$B:$B,0))),0,INDEX('Robot Game Scores'!C:C,MATCH(TournamentData[[#This Row],[Team Number]], 'Robot Game Scores'!$B:$B,0))))</f>
        <v/>
      </c>
      <c r="E66" s="37" t="str">
        <f>IF(TournamentData[[#This Row],[Team Number]]="","",IF(ISNA(INDEX('Robot Game Scores'!D:D,MATCH(TournamentData[[#This Row],[Team Number]], 'Robot Game Scores'!$B:$B,0))),0,INDEX('Robot Game Scores'!D:D,MATCH(TournamentData[[#This Row],[Team Number]], 'Robot Game Scores'!$B:$B,0))))</f>
        <v/>
      </c>
      <c r="F66" s="37" t="str">
        <f>IF(TournamentData[[#This Row],[Team Number]]="","",IF(ISNA(INDEX('Robot Game Scores'!E:E,MATCH(TournamentData[[#This Row],[Team Number]], 'Robot Game Scores'!$B:$B,0))),0,INDEX('Robot Game Scores'!E:E,MATCH(TournamentData[[#This Row],[Team Number]], 'Robot Game Scores'!$B:$B,0))))</f>
        <v/>
      </c>
      <c r="G66" s="37" t="str">
        <f>IF(TournamentData[[#This Row],[Team Number]]="","",IF(ISNA(INDEX('Robot Game Scores'!F:F,MATCH(TournamentData[[#This Row],[Team Number]], 'Robot Game Scores'!$B:$B,0))),0,INDEX('Robot Game Scores'!F:F,MATCH(TournamentData[[#This Row],[Team Number]], 'Robot Game Scores'!$B:$B,0))))</f>
        <v/>
      </c>
      <c r="H66" s="37" t="str">
        <f>IF(TournamentData[[#This Row],[Team Number]]="","",IF(ISNA(INDEX('Robot Game Scores'!G:G,MATCH(TournamentData[[#This Row],[Team Number]], 'Robot Game Scores'!$B:$B,0))),0,INDEX('Robot Game Scores'!G:G,MATCH(TournamentData[[#This Row],[Team Number]], 'Robot Game Scores'!$B:$B,0))))</f>
        <v/>
      </c>
      <c r="I6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6" s="37" t="str">
        <f>IF(TournamentData[[#This Row],[Team Number]]="","",_xlfn.RANK.EQ(TournamentData[[#This Row],[Max Robot Game Score]],TournamentData[Max Robot Game Score]))</f>
        <v/>
      </c>
      <c r="K6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6" s="38" t="str">
        <f>IF(TournamentData[[#This Row],[Team Number]]="","",IF(N66,RANK(N66,N$3:N$110,1)-COUNTIF(N$3:N$110,0),NumberOfTeams+1))</f>
        <v/>
      </c>
      <c r="P66" s="38" t="str">
        <f>IF(TournamentData[[#This Row],[Champion''s Rank]]&lt;&gt;"",TournamentData[[#This Row],[Champion''s Rank]],"")</f>
        <v/>
      </c>
      <c r="Q66" s="43">
        <f>IF(ISNA(INDEX(CoreValuesResults[Breakthrough Selection],MATCH(TournamentData[[#This Row],[Team Number]],CoreValuesResults[Team Number],0))),0, UPPER(INDEX(CoreValuesResults[Breakthrough Selection],MATCH(TournamentData[[#This Row],[Team Number]],CoreValuesResults[Team Number],0))))</f>
        <v>0</v>
      </c>
      <c r="R66" s="43">
        <f>IF(ISNA(INDEX(CoreValuesResults[Rising All-Star Selection],MATCH(TournamentData[[#This Row],[Team Number]],CoreValuesResults[Team Number],0))),0, UPPER(INDEX(CoreValuesResults[Rising All-Star Selection],MATCH(TournamentData[[#This Row],[Team Number]],CoreValuesResults[Team Number],0))))</f>
        <v>0</v>
      </c>
      <c r="S66" s="43">
        <f>IF(ISNA(INDEX(CoreValuesResults[Motivate Selection],MATCH(TournamentData[[#This Row],[Team Number]],CoreValuesResults[Team Number],0))),0, UPPER(INDEX(CoreValuesResults[Motivate Selection],MATCH(TournamentData[[#This Row],[Team Number]],CoreValuesResults[Team Number],0))))</f>
        <v>0</v>
      </c>
      <c r="V66" s="41"/>
      <c r="W66" s="37">
        <f>IF(ISNA(INDEX(CoreValuesResults[Core Values Score],MATCH(TournamentData[[#This Row],[Team Number]],CoreValuesResults[Team Number],0))),0,INDEX(CoreValuesResults[Core Values Score],MATCH(TournamentData[[#This Row],[Team Number]],CoreValuesResults[Team Number],0)))</f>
        <v>0</v>
      </c>
      <c r="X6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6" s="37">
        <f>IF(ISNA(INDEX(RobotDesignResults[Robot Design Score],MATCH(TournamentData[[#This Row],[Team Number]],RobotDesignResults[Team Number],0))),0,INDEX(RobotDesignResults[Robot Design Score],MATCH(TournamentData[[#This Row],[Team Number]],RobotDesignResults[Team Number],0)))</f>
        <v>0</v>
      </c>
      <c r="Z6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6" s="107">
        <f t="shared" si="1"/>
        <v>0</v>
      </c>
      <c r="AE66" s="63"/>
      <c r="AF66" s="42"/>
      <c r="AG66" s="41"/>
    </row>
    <row r="67" spans="1:33" s="40" customFormat="1" ht="20.25" customHeight="1">
      <c r="A67" s="35"/>
      <c r="B67" s="36" t="str">
        <f>IF(ISNA(INDEX(OfficialTeamList[Team Name],MATCH(TournamentData[[#This Row],[Team Number]], OfficialTeamList[Team Number],0))),"",INDEX(OfficialTeamList[Team Name],MATCH(TournamentData[[#This Row],[Team Number]], OfficialTeamList[Team Number],0)))</f>
        <v/>
      </c>
      <c r="C67" s="117" t="str">
        <f>IF(ISNA(INDEX(OfficialTeamList[Pod or Lane Number],MATCH(TournamentData[[#This Row],[Team Number]], OfficialTeamList[Team Number],0))),"",INDEX(OfficialTeamList[Pod or Lane Number],MATCH(TournamentData[[#This Row],[Team Number]], OfficialTeamList[Team Number],0)))</f>
        <v/>
      </c>
      <c r="D67" s="37" t="str">
        <f>IF(TournamentData[[#This Row],[Team Number]]="","",IF(ISNA(INDEX('Robot Game Scores'!C:C,MATCH(TournamentData[[#This Row],[Team Number]], 'Robot Game Scores'!$B:$B,0))),0,INDEX('Robot Game Scores'!C:C,MATCH(TournamentData[[#This Row],[Team Number]], 'Robot Game Scores'!$B:$B,0))))</f>
        <v/>
      </c>
      <c r="E67" s="37" t="str">
        <f>IF(TournamentData[[#This Row],[Team Number]]="","",IF(ISNA(INDEX('Robot Game Scores'!D:D,MATCH(TournamentData[[#This Row],[Team Number]], 'Robot Game Scores'!$B:$B,0))),0,INDEX('Robot Game Scores'!D:D,MATCH(TournamentData[[#This Row],[Team Number]], 'Robot Game Scores'!$B:$B,0))))</f>
        <v/>
      </c>
      <c r="F67" s="37" t="str">
        <f>IF(TournamentData[[#This Row],[Team Number]]="","",IF(ISNA(INDEX('Robot Game Scores'!E:E,MATCH(TournamentData[[#This Row],[Team Number]], 'Robot Game Scores'!$B:$B,0))),0,INDEX('Robot Game Scores'!E:E,MATCH(TournamentData[[#This Row],[Team Number]], 'Robot Game Scores'!$B:$B,0))))</f>
        <v/>
      </c>
      <c r="G67" s="37" t="str">
        <f>IF(TournamentData[[#This Row],[Team Number]]="","",IF(ISNA(INDEX('Robot Game Scores'!F:F,MATCH(TournamentData[[#This Row],[Team Number]], 'Robot Game Scores'!$B:$B,0))),0,INDEX('Robot Game Scores'!F:F,MATCH(TournamentData[[#This Row],[Team Number]], 'Robot Game Scores'!$B:$B,0))))</f>
        <v/>
      </c>
      <c r="H67" s="37" t="str">
        <f>IF(TournamentData[[#This Row],[Team Number]]="","",IF(ISNA(INDEX('Robot Game Scores'!G:G,MATCH(TournamentData[[#This Row],[Team Number]], 'Robot Game Scores'!$B:$B,0))),0,INDEX('Robot Game Scores'!G:G,MATCH(TournamentData[[#This Row],[Team Number]], 'Robot Game Scores'!$B:$B,0))))</f>
        <v/>
      </c>
      <c r="I6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7" s="37" t="str">
        <f>IF(TournamentData[[#This Row],[Team Number]]="","",_xlfn.RANK.EQ(TournamentData[[#This Row],[Max Robot Game Score]],TournamentData[Max Robot Game Score]))</f>
        <v/>
      </c>
      <c r="K6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7" s="38" t="str">
        <f>IF(TournamentData[[#This Row],[Team Number]]="","",IF(N67,RANK(N67,N$3:N$110,1)-COUNTIF(N$3:N$110,0),NumberOfTeams+1))</f>
        <v/>
      </c>
      <c r="P67" s="38" t="str">
        <f>IF(TournamentData[[#This Row],[Champion''s Rank]]&lt;&gt;"",TournamentData[[#This Row],[Champion''s Rank]],"")</f>
        <v/>
      </c>
      <c r="Q67" s="43">
        <f>IF(ISNA(INDEX(CoreValuesResults[Breakthrough Selection],MATCH(TournamentData[[#This Row],[Team Number]],CoreValuesResults[Team Number],0))),0, UPPER(INDEX(CoreValuesResults[Breakthrough Selection],MATCH(TournamentData[[#This Row],[Team Number]],CoreValuesResults[Team Number],0))))</f>
        <v>0</v>
      </c>
      <c r="R67" s="43">
        <f>IF(ISNA(INDEX(CoreValuesResults[Rising All-Star Selection],MATCH(TournamentData[[#This Row],[Team Number]],CoreValuesResults[Team Number],0))),0, UPPER(INDEX(CoreValuesResults[Rising All-Star Selection],MATCH(TournamentData[[#This Row],[Team Number]],CoreValuesResults[Team Number],0))))</f>
        <v>0</v>
      </c>
      <c r="S67" s="43">
        <f>IF(ISNA(INDEX(CoreValuesResults[Motivate Selection],MATCH(TournamentData[[#This Row],[Team Number]],CoreValuesResults[Team Number],0))),0, UPPER(INDEX(CoreValuesResults[Motivate Selection],MATCH(TournamentData[[#This Row],[Team Number]],CoreValuesResults[Team Number],0))))</f>
        <v>0</v>
      </c>
      <c r="V67" s="41"/>
      <c r="W67" s="37">
        <f>IF(ISNA(INDEX(CoreValuesResults[Core Values Score],MATCH(TournamentData[[#This Row],[Team Number]],CoreValuesResults[Team Number],0))),0,INDEX(CoreValuesResults[Core Values Score],MATCH(TournamentData[[#This Row],[Team Number]],CoreValuesResults[Team Number],0)))</f>
        <v>0</v>
      </c>
      <c r="X6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7" s="37">
        <f>IF(ISNA(INDEX(RobotDesignResults[Robot Design Score],MATCH(TournamentData[[#This Row],[Team Number]],RobotDesignResults[Team Number],0))),0,INDEX(RobotDesignResults[Robot Design Score],MATCH(TournamentData[[#This Row],[Team Number]],RobotDesignResults[Team Number],0)))</f>
        <v>0</v>
      </c>
      <c r="Z6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7" s="107">
        <f t="shared" ref="AA67:AA98" si="2">IF(Z67,_xlfn.RANK.EQ(Z67,Z$3:Z$110,0),NumberOfTeams)</f>
        <v>0</v>
      </c>
      <c r="AE67" s="63"/>
      <c r="AF67" s="42"/>
      <c r="AG67" s="41"/>
    </row>
    <row r="68" spans="1:33" s="40" customFormat="1" ht="20.25" customHeight="1">
      <c r="A68" s="35"/>
      <c r="B68" s="36" t="str">
        <f>IF(ISNA(INDEX(OfficialTeamList[Team Name],MATCH(TournamentData[[#This Row],[Team Number]], OfficialTeamList[Team Number],0))),"",INDEX(OfficialTeamList[Team Name],MATCH(TournamentData[[#This Row],[Team Number]], OfficialTeamList[Team Number],0)))</f>
        <v/>
      </c>
      <c r="C68" s="117" t="str">
        <f>IF(ISNA(INDEX(OfficialTeamList[Pod or Lane Number],MATCH(TournamentData[[#This Row],[Team Number]], OfficialTeamList[Team Number],0))),"",INDEX(OfficialTeamList[Pod or Lane Number],MATCH(TournamentData[[#This Row],[Team Number]], OfficialTeamList[Team Number],0)))</f>
        <v/>
      </c>
      <c r="D68" s="37" t="str">
        <f>IF(TournamentData[[#This Row],[Team Number]]="","",IF(ISNA(INDEX('Robot Game Scores'!C:C,MATCH(TournamentData[[#This Row],[Team Number]], 'Robot Game Scores'!$B:$B,0))),0,INDEX('Robot Game Scores'!C:C,MATCH(TournamentData[[#This Row],[Team Number]], 'Robot Game Scores'!$B:$B,0))))</f>
        <v/>
      </c>
      <c r="E68" s="37" t="str">
        <f>IF(TournamentData[[#This Row],[Team Number]]="","",IF(ISNA(INDEX('Robot Game Scores'!D:D,MATCH(TournamentData[[#This Row],[Team Number]], 'Robot Game Scores'!$B:$B,0))),0,INDEX('Robot Game Scores'!D:D,MATCH(TournamentData[[#This Row],[Team Number]], 'Robot Game Scores'!$B:$B,0))))</f>
        <v/>
      </c>
      <c r="F68" s="37" t="str">
        <f>IF(TournamentData[[#This Row],[Team Number]]="","",IF(ISNA(INDEX('Robot Game Scores'!E:E,MATCH(TournamentData[[#This Row],[Team Number]], 'Robot Game Scores'!$B:$B,0))),0,INDEX('Robot Game Scores'!E:E,MATCH(TournamentData[[#This Row],[Team Number]], 'Robot Game Scores'!$B:$B,0))))</f>
        <v/>
      </c>
      <c r="G68" s="37" t="str">
        <f>IF(TournamentData[[#This Row],[Team Number]]="","",IF(ISNA(INDEX('Robot Game Scores'!F:F,MATCH(TournamentData[[#This Row],[Team Number]], 'Robot Game Scores'!$B:$B,0))),0,INDEX('Robot Game Scores'!F:F,MATCH(TournamentData[[#This Row],[Team Number]], 'Robot Game Scores'!$B:$B,0))))</f>
        <v/>
      </c>
      <c r="H68" s="37" t="str">
        <f>IF(TournamentData[[#This Row],[Team Number]]="","",IF(ISNA(INDEX('Robot Game Scores'!G:G,MATCH(TournamentData[[#This Row],[Team Number]], 'Robot Game Scores'!$B:$B,0))),0,INDEX('Robot Game Scores'!G:G,MATCH(TournamentData[[#This Row],[Team Number]], 'Robot Game Scores'!$B:$B,0))))</f>
        <v/>
      </c>
      <c r="I6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8" s="37" t="str">
        <f>IF(TournamentData[[#This Row],[Team Number]]="","",_xlfn.RANK.EQ(TournamentData[[#This Row],[Max Robot Game Score]],TournamentData[Max Robot Game Score]))</f>
        <v/>
      </c>
      <c r="K6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8" s="38" t="str">
        <f>IF(TournamentData[[#This Row],[Team Number]]="","",IF(N68,RANK(N68,N$3:N$110,1)-COUNTIF(N$3:N$110,0),NumberOfTeams+1))</f>
        <v/>
      </c>
      <c r="P68" s="38" t="str">
        <f>IF(TournamentData[[#This Row],[Champion''s Rank]]&lt;&gt;"",TournamentData[[#This Row],[Champion''s Rank]],"")</f>
        <v/>
      </c>
      <c r="Q68" s="43">
        <f>IF(ISNA(INDEX(CoreValuesResults[Breakthrough Selection],MATCH(TournamentData[[#This Row],[Team Number]],CoreValuesResults[Team Number],0))),0, UPPER(INDEX(CoreValuesResults[Breakthrough Selection],MATCH(TournamentData[[#This Row],[Team Number]],CoreValuesResults[Team Number],0))))</f>
        <v>0</v>
      </c>
      <c r="R68" s="43">
        <f>IF(ISNA(INDEX(CoreValuesResults[Rising All-Star Selection],MATCH(TournamentData[[#This Row],[Team Number]],CoreValuesResults[Team Number],0))),0, UPPER(INDEX(CoreValuesResults[Rising All-Star Selection],MATCH(TournamentData[[#This Row],[Team Number]],CoreValuesResults[Team Number],0))))</f>
        <v>0</v>
      </c>
      <c r="S68" s="43">
        <f>IF(ISNA(INDEX(CoreValuesResults[Motivate Selection],MATCH(TournamentData[[#This Row],[Team Number]],CoreValuesResults[Team Number],0))),0, UPPER(INDEX(CoreValuesResults[Motivate Selection],MATCH(TournamentData[[#This Row],[Team Number]],CoreValuesResults[Team Number],0))))</f>
        <v>0</v>
      </c>
      <c r="V68" s="41"/>
      <c r="W68" s="37">
        <f>IF(ISNA(INDEX(CoreValuesResults[Core Values Score],MATCH(TournamentData[[#This Row],[Team Number]],CoreValuesResults[Team Number],0))),0,INDEX(CoreValuesResults[Core Values Score],MATCH(TournamentData[[#This Row],[Team Number]],CoreValuesResults[Team Number],0)))</f>
        <v>0</v>
      </c>
      <c r="X6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8" s="37">
        <f>IF(ISNA(INDEX(RobotDesignResults[Robot Design Score],MATCH(TournamentData[[#This Row],[Team Number]],RobotDesignResults[Team Number],0))),0,INDEX(RobotDesignResults[Robot Design Score],MATCH(TournamentData[[#This Row],[Team Number]],RobotDesignResults[Team Number],0)))</f>
        <v>0</v>
      </c>
      <c r="Z6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8" s="107">
        <f t="shared" si="2"/>
        <v>0</v>
      </c>
      <c r="AE68" s="63"/>
      <c r="AF68" s="42"/>
      <c r="AG68" s="41"/>
    </row>
    <row r="69" spans="1:33" s="40" customFormat="1" ht="20.25" customHeight="1">
      <c r="A69" s="35"/>
      <c r="B69" s="36" t="str">
        <f>IF(ISNA(INDEX(OfficialTeamList[Team Name],MATCH(TournamentData[[#This Row],[Team Number]], OfficialTeamList[Team Number],0))),"",INDEX(OfficialTeamList[Team Name],MATCH(TournamentData[[#This Row],[Team Number]], OfficialTeamList[Team Number],0)))</f>
        <v/>
      </c>
      <c r="C69" s="117" t="str">
        <f>IF(ISNA(INDEX(OfficialTeamList[Pod or Lane Number],MATCH(TournamentData[[#This Row],[Team Number]], OfficialTeamList[Team Number],0))),"",INDEX(OfficialTeamList[Pod or Lane Number],MATCH(TournamentData[[#This Row],[Team Number]], OfficialTeamList[Team Number],0)))</f>
        <v/>
      </c>
      <c r="D69" s="37" t="str">
        <f>IF(TournamentData[[#This Row],[Team Number]]="","",IF(ISNA(INDEX('Robot Game Scores'!C:C,MATCH(TournamentData[[#This Row],[Team Number]], 'Robot Game Scores'!$B:$B,0))),0,INDEX('Robot Game Scores'!C:C,MATCH(TournamentData[[#This Row],[Team Number]], 'Robot Game Scores'!$B:$B,0))))</f>
        <v/>
      </c>
      <c r="E69" s="37" t="str">
        <f>IF(TournamentData[[#This Row],[Team Number]]="","",IF(ISNA(INDEX('Robot Game Scores'!D:D,MATCH(TournamentData[[#This Row],[Team Number]], 'Robot Game Scores'!$B:$B,0))),0,INDEX('Robot Game Scores'!D:D,MATCH(TournamentData[[#This Row],[Team Number]], 'Robot Game Scores'!$B:$B,0))))</f>
        <v/>
      </c>
      <c r="F69" s="37" t="str">
        <f>IF(TournamentData[[#This Row],[Team Number]]="","",IF(ISNA(INDEX('Robot Game Scores'!E:E,MATCH(TournamentData[[#This Row],[Team Number]], 'Robot Game Scores'!$B:$B,0))),0,INDEX('Robot Game Scores'!E:E,MATCH(TournamentData[[#This Row],[Team Number]], 'Robot Game Scores'!$B:$B,0))))</f>
        <v/>
      </c>
      <c r="G69" s="37" t="str">
        <f>IF(TournamentData[[#This Row],[Team Number]]="","",IF(ISNA(INDEX('Robot Game Scores'!F:F,MATCH(TournamentData[[#This Row],[Team Number]], 'Robot Game Scores'!$B:$B,0))),0,INDEX('Robot Game Scores'!F:F,MATCH(TournamentData[[#This Row],[Team Number]], 'Robot Game Scores'!$B:$B,0))))</f>
        <v/>
      </c>
      <c r="H69" s="37" t="str">
        <f>IF(TournamentData[[#This Row],[Team Number]]="","",IF(ISNA(INDEX('Robot Game Scores'!G:G,MATCH(TournamentData[[#This Row],[Team Number]], 'Robot Game Scores'!$B:$B,0))),0,INDEX('Robot Game Scores'!G:G,MATCH(TournamentData[[#This Row],[Team Number]], 'Robot Game Scores'!$B:$B,0))))</f>
        <v/>
      </c>
      <c r="I6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69" s="37" t="str">
        <f>IF(TournamentData[[#This Row],[Team Number]]="","",_xlfn.RANK.EQ(TournamentData[[#This Row],[Max Robot Game Score]],TournamentData[Max Robot Game Score]))</f>
        <v/>
      </c>
      <c r="K6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6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6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6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69" s="38" t="str">
        <f>IF(TournamentData[[#This Row],[Team Number]]="","",IF(N69,RANK(N69,N$3:N$110,1)-COUNTIF(N$3:N$110,0),NumberOfTeams+1))</f>
        <v/>
      </c>
      <c r="P69" s="38" t="str">
        <f>IF(TournamentData[[#This Row],[Champion''s Rank]]&lt;&gt;"",TournamentData[[#This Row],[Champion''s Rank]],"")</f>
        <v/>
      </c>
      <c r="Q69" s="43">
        <f>IF(ISNA(INDEX(CoreValuesResults[Breakthrough Selection],MATCH(TournamentData[[#This Row],[Team Number]],CoreValuesResults[Team Number],0))),0, UPPER(INDEX(CoreValuesResults[Breakthrough Selection],MATCH(TournamentData[[#This Row],[Team Number]],CoreValuesResults[Team Number],0))))</f>
        <v>0</v>
      </c>
      <c r="R69" s="43">
        <f>IF(ISNA(INDEX(CoreValuesResults[Rising All-Star Selection],MATCH(TournamentData[[#This Row],[Team Number]],CoreValuesResults[Team Number],0))),0, UPPER(INDEX(CoreValuesResults[Rising All-Star Selection],MATCH(TournamentData[[#This Row],[Team Number]],CoreValuesResults[Team Number],0))))</f>
        <v>0</v>
      </c>
      <c r="S69" s="43">
        <f>IF(ISNA(INDEX(CoreValuesResults[Motivate Selection],MATCH(TournamentData[[#This Row],[Team Number]],CoreValuesResults[Team Number],0))),0, UPPER(INDEX(CoreValuesResults[Motivate Selection],MATCH(TournamentData[[#This Row],[Team Number]],CoreValuesResults[Team Number],0))))</f>
        <v>0</v>
      </c>
      <c r="V69" s="41"/>
      <c r="W69" s="37">
        <f>IF(ISNA(INDEX(CoreValuesResults[Core Values Score],MATCH(TournamentData[[#This Row],[Team Number]],CoreValuesResults[Team Number],0))),0,INDEX(CoreValuesResults[Core Values Score],MATCH(TournamentData[[#This Row],[Team Number]],CoreValuesResults[Team Number],0)))</f>
        <v>0</v>
      </c>
      <c r="X6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69" s="37">
        <f>IF(ISNA(INDEX(RobotDesignResults[Robot Design Score],MATCH(TournamentData[[#This Row],[Team Number]],RobotDesignResults[Team Number],0))),0,INDEX(RobotDesignResults[Robot Design Score],MATCH(TournamentData[[#This Row],[Team Number]],RobotDesignResults[Team Number],0)))</f>
        <v>0</v>
      </c>
      <c r="Z6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69" s="107">
        <f t="shared" si="2"/>
        <v>0</v>
      </c>
      <c r="AE69" s="63"/>
      <c r="AF69" s="42"/>
      <c r="AG69" s="41"/>
    </row>
    <row r="70" spans="1:33" s="40" customFormat="1" ht="20.25" customHeight="1">
      <c r="A70" s="35"/>
      <c r="B70" s="36" t="str">
        <f>IF(ISNA(INDEX(OfficialTeamList[Team Name],MATCH(TournamentData[[#This Row],[Team Number]], OfficialTeamList[Team Number],0))),"",INDEX(OfficialTeamList[Team Name],MATCH(TournamentData[[#This Row],[Team Number]], OfficialTeamList[Team Number],0)))</f>
        <v/>
      </c>
      <c r="C70" s="117" t="str">
        <f>IF(ISNA(INDEX(OfficialTeamList[Pod or Lane Number],MATCH(TournamentData[[#This Row],[Team Number]], OfficialTeamList[Team Number],0))),"",INDEX(OfficialTeamList[Pod or Lane Number],MATCH(TournamentData[[#This Row],[Team Number]], OfficialTeamList[Team Number],0)))</f>
        <v/>
      </c>
      <c r="D70" s="37" t="str">
        <f>IF(TournamentData[[#This Row],[Team Number]]="","",IF(ISNA(INDEX('Robot Game Scores'!C:C,MATCH(TournamentData[[#This Row],[Team Number]], 'Robot Game Scores'!$B:$B,0))),0,INDEX('Robot Game Scores'!C:C,MATCH(TournamentData[[#This Row],[Team Number]], 'Robot Game Scores'!$B:$B,0))))</f>
        <v/>
      </c>
      <c r="E70" s="37" t="str">
        <f>IF(TournamentData[[#This Row],[Team Number]]="","",IF(ISNA(INDEX('Robot Game Scores'!D:D,MATCH(TournamentData[[#This Row],[Team Number]], 'Robot Game Scores'!$B:$B,0))),0,INDEX('Robot Game Scores'!D:D,MATCH(TournamentData[[#This Row],[Team Number]], 'Robot Game Scores'!$B:$B,0))))</f>
        <v/>
      </c>
      <c r="F70" s="37" t="str">
        <f>IF(TournamentData[[#This Row],[Team Number]]="","",IF(ISNA(INDEX('Robot Game Scores'!E:E,MATCH(TournamentData[[#This Row],[Team Number]], 'Robot Game Scores'!$B:$B,0))),0,INDEX('Robot Game Scores'!E:E,MATCH(TournamentData[[#This Row],[Team Number]], 'Robot Game Scores'!$B:$B,0))))</f>
        <v/>
      </c>
      <c r="G70" s="37" t="str">
        <f>IF(TournamentData[[#This Row],[Team Number]]="","",IF(ISNA(INDEX('Robot Game Scores'!F:F,MATCH(TournamentData[[#This Row],[Team Number]], 'Robot Game Scores'!$B:$B,0))),0,INDEX('Robot Game Scores'!F:F,MATCH(TournamentData[[#This Row],[Team Number]], 'Robot Game Scores'!$B:$B,0))))</f>
        <v/>
      </c>
      <c r="H70" s="37" t="str">
        <f>IF(TournamentData[[#This Row],[Team Number]]="","",IF(ISNA(INDEX('Robot Game Scores'!G:G,MATCH(TournamentData[[#This Row],[Team Number]], 'Robot Game Scores'!$B:$B,0))),0,INDEX('Robot Game Scores'!G:G,MATCH(TournamentData[[#This Row],[Team Number]], 'Robot Game Scores'!$B:$B,0))))</f>
        <v/>
      </c>
      <c r="I7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0" s="37" t="str">
        <f>IF(TournamentData[[#This Row],[Team Number]]="","",_xlfn.RANK.EQ(TournamentData[[#This Row],[Max Robot Game Score]],TournamentData[Max Robot Game Score]))</f>
        <v/>
      </c>
      <c r="K7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0" s="38" t="str">
        <f>IF(TournamentData[[#This Row],[Team Number]]="","",IF(N70,RANK(N70,N$3:N$110,1)-COUNTIF(N$3:N$110,0),NumberOfTeams+1))</f>
        <v/>
      </c>
      <c r="P70" s="38" t="str">
        <f>IF(TournamentData[[#This Row],[Champion''s Rank]]&lt;&gt;"",TournamentData[[#This Row],[Champion''s Rank]],"")</f>
        <v/>
      </c>
      <c r="Q70" s="43">
        <f>IF(ISNA(INDEX(CoreValuesResults[Breakthrough Selection],MATCH(TournamentData[[#This Row],[Team Number]],CoreValuesResults[Team Number],0))),0, UPPER(INDEX(CoreValuesResults[Breakthrough Selection],MATCH(TournamentData[[#This Row],[Team Number]],CoreValuesResults[Team Number],0))))</f>
        <v>0</v>
      </c>
      <c r="R70" s="43">
        <f>IF(ISNA(INDEX(CoreValuesResults[Rising All-Star Selection],MATCH(TournamentData[[#This Row],[Team Number]],CoreValuesResults[Team Number],0))),0, UPPER(INDEX(CoreValuesResults[Rising All-Star Selection],MATCH(TournamentData[[#This Row],[Team Number]],CoreValuesResults[Team Number],0))))</f>
        <v>0</v>
      </c>
      <c r="S70" s="43">
        <f>IF(ISNA(INDEX(CoreValuesResults[Motivate Selection],MATCH(TournamentData[[#This Row],[Team Number]],CoreValuesResults[Team Number],0))),0, UPPER(INDEX(CoreValuesResults[Motivate Selection],MATCH(TournamentData[[#This Row],[Team Number]],CoreValuesResults[Team Number],0))))</f>
        <v>0</v>
      </c>
      <c r="V70" s="41"/>
      <c r="W70" s="37">
        <f>IF(ISNA(INDEX(CoreValuesResults[Core Values Score],MATCH(TournamentData[[#This Row],[Team Number]],CoreValuesResults[Team Number],0))),0,INDEX(CoreValuesResults[Core Values Score],MATCH(TournamentData[[#This Row],[Team Number]],CoreValuesResults[Team Number],0)))</f>
        <v>0</v>
      </c>
      <c r="X7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0" s="37">
        <f>IF(ISNA(INDEX(RobotDesignResults[Robot Design Score],MATCH(TournamentData[[#This Row],[Team Number]],RobotDesignResults[Team Number],0))),0,INDEX(RobotDesignResults[Robot Design Score],MATCH(TournamentData[[#This Row],[Team Number]],RobotDesignResults[Team Number],0)))</f>
        <v>0</v>
      </c>
      <c r="Z7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0" s="107">
        <f t="shared" si="2"/>
        <v>0</v>
      </c>
      <c r="AE70" s="63"/>
      <c r="AF70" s="42"/>
      <c r="AG70" s="41"/>
    </row>
    <row r="71" spans="1:33" s="40" customFormat="1" ht="20.25" customHeight="1">
      <c r="A71" s="35"/>
      <c r="B71" s="36" t="str">
        <f>IF(ISNA(INDEX(OfficialTeamList[Team Name],MATCH(TournamentData[[#This Row],[Team Number]], OfficialTeamList[Team Number],0))),"",INDEX(OfficialTeamList[Team Name],MATCH(TournamentData[[#This Row],[Team Number]], OfficialTeamList[Team Number],0)))</f>
        <v/>
      </c>
      <c r="C71" s="117" t="str">
        <f>IF(ISNA(INDEX(OfficialTeamList[Pod or Lane Number],MATCH(TournamentData[[#This Row],[Team Number]], OfficialTeamList[Team Number],0))),"",INDEX(OfficialTeamList[Pod or Lane Number],MATCH(TournamentData[[#This Row],[Team Number]], OfficialTeamList[Team Number],0)))</f>
        <v/>
      </c>
      <c r="D71" s="37" t="str">
        <f>IF(TournamentData[[#This Row],[Team Number]]="","",IF(ISNA(INDEX('Robot Game Scores'!C:C,MATCH(TournamentData[[#This Row],[Team Number]], 'Robot Game Scores'!$B:$B,0))),0,INDEX('Robot Game Scores'!C:C,MATCH(TournamentData[[#This Row],[Team Number]], 'Robot Game Scores'!$B:$B,0))))</f>
        <v/>
      </c>
      <c r="E71" s="37" t="str">
        <f>IF(TournamentData[[#This Row],[Team Number]]="","",IF(ISNA(INDEX('Robot Game Scores'!D:D,MATCH(TournamentData[[#This Row],[Team Number]], 'Robot Game Scores'!$B:$B,0))),0,INDEX('Robot Game Scores'!D:D,MATCH(TournamentData[[#This Row],[Team Number]], 'Robot Game Scores'!$B:$B,0))))</f>
        <v/>
      </c>
      <c r="F71" s="37" t="str">
        <f>IF(TournamentData[[#This Row],[Team Number]]="","",IF(ISNA(INDEX('Robot Game Scores'!E:E,MATCH(TournamentData[[#This Row],[Team Number]], 'Robot Game Scores'!$B:$B,0))),0,INDEX('Robot Game Scores'!E:E,MATCH(TournamentData[[#This Row],[Team Number]], 'Robot Game Scores'!$B:$B,0))))</f>
        <v/>
      </c>
      <c r="G71" s="37" t="str">
        <f>IF(TournamentData[[#This Row],[Team Number]]="","",IF(ISNA(INDEX('Robot Game Scores'!F:F,MATCH(TournamentData[[#This Row],[Team Number]], 'Robot Game Scores'!$B:$B,0))),0,INDEX('Robot Game Scores'!F:F,MATCH(TournamentData[[#This Row],[Team Number]], 'Robot Game Scores'!$B:$B,0))))</f>
        <v/>
      </c>
      <c r="H71" s="37" t="str">
        <f>IF(TournamentData[[#This Row],[Team Number]]="","",IF(ISNA(INDEX('Robot Game Scores'!G:G,MATCH(TournamentData[[#This Row],[Team Number]], 'Robot Game Scores'!$B:$B,0))),0,INDEX('Robot Game Scores'!G:G,MATCH(TournamentData[[#This Row],[Team Number]], 'Robot Game Scores'!$B:$B,0))))</f>
        <v/>
      </c>
      <c r="I71"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1" s="37" t="str">
        <f>IF(TournamentData[[#This Row],[Team Number]]="","",_xlfn.RANK.EQ(TournamentData[[#This Row],[Max Robot Game Score]],TournamentData[Max Robot Game Score]))</f>
        <v/>
      </c>
      <c r="K71"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1"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1"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1"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1" s="38" t="str">
        <f>IF(TournamentData[[#This Row],[Team Number]]="","",IF(N71,RANK(N71,N$3:N$110,1)-COUNTIF(N$3:N$110,0),NumberOfTeams+1))</f>
        <v/>
      </c>
      <c r="P71" s="38" t="str">
        <f>IF(TournamentData[[#This Row],[Champion''s Rank]]&lt;&gt;"",TournamentData[[#This Row],[Champion''s Rank]],"")</f>
        <v/>
      </c>
      <c r="Q71" s="43">
        <f>IF(ISNA(INDEX(CoreValuesResults[Breakthrough Selection],MATCH(TournamentData[[#This Row],[Team Number]],CoreValuesResults[Team Number],0))),0, UPPER(INDEX(CoreValuesResults[Breakthrough Selection],MATCH(TournamentData[[#This Row],[Team Number]],CoreValuesResults[Team Number],0))))</f>
        <v>0</v>
      </c>
      <c r="R71" s="43">
        <f>IF(ISNA(INDEX(CoreValuesResults[Rising All-Star Selection],MATCH(TournamentData[[#This Row],[Team Number]],CoreValuesResults[Team Number],0))),0, UPPER(INDEX(CoreValuesResults[Rising All-Star Selection],MATCH(TournamentData[[#This Row],[Team Number]],CoreValuesResults[Team Number],0))))</f>
        <v>0</v>
      </c>
      <c r="S71" s="43">
        <f>IF(ISNA(INDEX(CoreValuesResults[Motivate Selection],MATCH(TournamentData[[#This Row],[Team Number]],CoreValuesResults[Team Number],0))),0, UPPER(INDEX(CoreValuesResults[Motivate Selection],MATCH(TournamentData[[#This Row],[Team Number]],CoreValuesResults[Team Number],0))))</f>
        <v>0</v>
      </c>
      <c r="V71" s="41"/>
      <c r="W71" s="37">
        <f>IF(ISNA(INDEX(CoreValuesResults[Core Values Score],MATCH(TournamentData[[#This Row],[Team Number]],CoreValuesResults[Team Number],0))),0,INDEX(CoreValuesResults[Core Values Score],MATCH(TournamentData[[#This Row],[Team Number]],CoreValuesResults[Team Number],0)))</f>
        <v>0</v>
      </c>
      <c r="X71"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1" s="37">
        <f>IF(ISNA(INDEX(RobotDesignResults[Robot Design Score],MATCH(TournamentData[[#This Row],[Team Number]],RobotDesignResults[Team Number],0))),0,INDEX(RobotDesignResults[Robot Design Score],MATCH(TournamentData[[#This Row],[Team Number]],RobotDesignResults[Team Number],0)))</f>
        <v>0</v>
      </c>
      <c r="Z71"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1" s="107">
        <f t="shared" si="2"/>
        <v>0</v>
      </c>
      <c r="AE71" s="63"/>
      <c r="AF71" s="42"/>
      <c r="AG71" s="41"/>
    </row>
    <row r="72" spans="1:33" s="40" customFormat="1" ht="20.25" customHeight="1">
      <c r="A72" s="35"/>
      <c r="B72" s="36" t="str">
        <f>IF(ISNA(INDEX(OfficialTeamList[Team Name],MATCH(TournamentData[[#This Row],[Team Number]], OfficialTeamList[Team Number],0))),"",INDEX(OfficialTeamList[Team Name],MATCH(TournamentData[[#This Row],[Team Number]], OfficialTeamList[Team Number],0)))</f>
        <v/>
      </c>
      <c r="C72" s="117" t="str">
        <f>IF(ISNA(INDEX(OfficialTeamList[Pod or Lane Number],MATCH(TournamentData[[#This Row],[Team Number]], OfficialTeamList[Team Number],0))),"",INDEX(OfficialTeamList[Pod or Lane Number],MATCH(TournamentData[[#This Row],[Team Number]], OfficialTeamList[Team Number],0)))</f>
        <v/>
      </c>
      <c r="D72" s="37" t="str">
        <f>IF(TournamentData[[#This Row],[Team Number]]="","",IF(ISNA(INDEX('Robot Game Scores'!C:C,MATCH(TournamentData[[#This Row],[Team Number]], 'Robot Game Scores'!$B:$B,0))),0,INDEX('Robot Game Scores'!C:C,MATCH(TournamentData[[#This Row],[Team Number]], 'Robot Game Scores'!$B:$B,0))))</f>
        <v/>
      </c>
      <c r="E72" s="37" t="str">
        <f>IF(TournamentData[[#This Row],[Team Number]]="","",IF(ISNA(INDEX('Robot Game Scores'!D:D,MATCH(TournamentData[[#This Row],[Team Number]], 'Robot Game Scores'!$B:$B,0))),0,INDEX('Robot Game Scores'!D:D,MATCH(TournamentData[[#This Row],[Team Number]], 'Robot Game Scores'!$B:$B,0))))</f>
        <v/>
      </c>
      <c r="F72" s="37" t="str">
        <f>IF(TournamentData[[#This Row],[Team Number]]="","",IF(ISNA(INDEX('Robot Game Scores'!E:E,MATCH(TournamentData[[#This Row],[Team Number]], 'Robot Game Scores'!$B:$B,0))),0,INDEX('Robot Game Scores'!E:E,MATCH(TournamentData[[#This Row],[Team Number]], 'Robot Game Scores'!$B:$B,0))))</f>
        <v/>
      </c>
      <c r="G72" s="37" t="str">
        <f>IF(TournamentData[[#This Row],[Team Number]]="","",IF(ISNA(INDEX('Robot Game Scores'!F:F,MATCH(TournamentData[[#This Row],[Team Number]], 'Robot Game Scores'!$B:$B,0))),0,INDEX('Robot Game Scores'!F:F,MATCH(TournamentData[[#This Row],[Team Number]], 'Robot Game Scores'!$B:$B,0))))</f>
        <v/>
      </c>
      <c r="H72" s="37" t="str">
        <f>IF(TournamentData[[#This Row],[Team Number]]="","",IF(ISNA(INDEX('Robot Game Scores'!G:G,MATCH(TournamentData[[#This Row],[Team Number]], 'Robot Game Scores'!$B:$B,0))),0,INDEX('Robot Game Scores'!G:G,MATCH(TournamentData[[#This Row],[Team Number]], 'Robot Game Scores'!$B:$B,0))))</f>
        <v/>
      </c>
      <c r="I72"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2" s="37" t="str">
        <f>IF(TournamentData[[#This Row],[Team Number]]="","",_xlfn.RANK.EQ(TournamentData[[#This Row],[Max Robot Game Score]],TournamentData[Max Robot Game Score]))</f>
        <v/>
      </c>
      <c r="K72"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2"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2"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2"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2" s="38" t="str">
        <f>IF(TournamentData[[#This Row],[Team Number]]="","",IF(N72,RANK(N72,N$3:N$110,1)-COUNTIF(N$3:N$110,0),NumberOfTeams+1))</f>
        <v/>
      </c>
      <c r="P72" s="38" t="str">
        <f>IF(TournamentData[[#This Row],[Champion''s Rank]]&lt;&gt;"",TournamentData[[#This Row],[Champion''s Rank]],"")</f>
        <v/>
      </c>
      <c r="Q72" s="43">
        <f>IF(ISNA(INDEX(CoreValuesResults[Breakthrough Selection],MATCH(TournamentData[[#This Row],[Team Number]],CoreValuesResults[Team Number],0))),0, UPPER(INDEX(CoreValuesResults[Breakthrough Selection],MATCH(TournamentData[[#This Row],[Team Number]],CoreValuesResults[Team Number],0))))</f>
        <v>0</v>
      </c>
      <c r="R72" s="43">
        <f>IF(ISNA(INDEX(CoreValuesResults[Rising All-Star Selection],MATCH(TournamentData[[#This Row],[Team Number]],CoreValuesResults[Team Number],0))),0, UPPER(INDEX(CoreValuesResults[Rising All-Star Selection],MATCH(TournamentData[[#This Row],[Team Number]],CoreValuesResults[Team Number],0))))</f>
        <v>0</v>
      </c>
      <c r="S72" s="43">
        <f>IF(ISNA(INDEX(CoreValuesResults[Motivate Selection],MATCH(TournamentData[[#This Row],[Team Number]],CoreValuesResults[Team Number],0))),0, UPPER(INDEX(CoreValuesResults[Motivate Selection],MATCH(TournamentData[[#This Row],[Team Number]],CoreValuesResults[Team Number],0))))</f>
        <v>0</v>
      </c>
      <c r="V72" s="41"/>
      <c r="W72" s="37">
        <f>IF(ISNA(INDEX(CoreValuesResults[Core Values Score],MATCH(TournamentData[[#This Row],[Team Number]],CoreValuesResults[Team Number],0))),0,INDEX(CoreValuesResults[Core Values Score],MATCH(TournamentData[[#This Row],[Team Number]],CoreValuesResults[Team Number],0)))</f>
        <v>0</v>
      </c>
      <c r="X72"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2" s="37">
        <f>IF(ISNA(INDEX(RobotDesignResults[Robot Design Score],MATCH(TournamentData[[#This Row],[Team Number]],RobotDesignResults[Team Number],0))),0,INDEX(RobotDesignResults[Robot Design Score],MATCH(TournamentData[[#This Row],[Team Number]],RobotDesignResults[Team Number],0)))</f>
        <v>0</v>
      </c>
      <c r="Z72"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2" s="107">
        <f t="shared" si="2"/>
        <v>0</v>
      </c>
      <c r="AE72" s="63"/>
      <c r="AF72" s="42"/>
      <c r="AG72" s="41"/>
    </row>
    <row r="73" spans="1:33" s="40" customFormat="1" ht="20.25" customHeight="1">
      <c r="A73" s="35"/>
      <c r="B73" s="36" t="str">
        <f>IF(ISNA(INDEX(OfficialTeamList[Team Name],MATCH(TournamentData[[#This Row],[Team Number]], OfficialTeamList[Team Number],0))),"",INDEX(OfficialTeamList[Team Name],MATCH(TournamentData[[#This Row],[Team Number]], OfficialTeamList[Team Number],0)))</f>
        <v/>
      </c>
      <c r="C73" s="117" t="str">
        <f>IF(ISNA(INDEX(OfficialTeamList[Pod or Lane Number],MATCH(TournamentData[[#This Row],[Team Number]], OfficialTeamList[Team Number],0))),"",INDEX(OfficialTeamList[Pod or Lane Number],MATCH(TournamentData[[#This Row],[Team Number]], OfficialTeamList[Team Number],0)))</f>
        <v/>
      </c>
      <c r="D73" s="37" t="str">
        <f>IF(TournamentData[[#This Row],[Team Number]]="","",IF(ISNA(INDEX('Robot Game Scores'!C:C,MATCH(TournamentData[[#This Row],[Team Number]], 'Robot Game Scores'!$B:$B,0))),0,INDEX('Robot Game Scores'!C:C,MATCH(TournamentData[[#This Row],[Team Number]], 'Robot Game Scores'!$B:$B,0))))</f>
        <v/>
      </c>
      <c r="E73" s="37" t="str">
        <f>IF(TournamentData[[#This Row],[Team Number]]="","",IF(ISNA(INDEX('Robot Game Scores'!D:D,MATCH(TournamentData[[#This Row],[Team Number]], 'Robot Game Scores'!$B:$B,0))),0,INDEX('Robot Game Scores'!D:D,MATCH(TournamentData[[#This Row],[Team Number]], 'Robot Game Scores'!$B:$B,0))))</f>
        <v/>
      </c>
      <c r="F73" s="37" t="str">
        <f>IF(TournamentData[[#This Row],[Team Number]]="","",IF(ISNA(INDEX('Robot Game Scores'!E:E,MATCH(TournamentData[[#This Row],[Team Number]], 'Robot Game Scores'!$B:$B,0))),0,INDEX('Robot Game Scores'!E:E,MATCH(TournamentData[[#This Row],[Team Number]], 'Robot Game Scores'!$B:$B,0))))</f>
        <v/>
      </c>
      <c r="G73" s="37" t="str">
        <f>IF(TournamentData[[#This Row],[Team Number]]="","",IF(ISNA(INDEX('Robot Game Scores'!F:F,MATCH(TournamentData[[#This Row],[Team Number]], 'Robot Game Scores'!$B:$B,0))),0,INDEX('Robot Game Scores'!F:F,MATCH(TournamentData[[#This Row],[Team Number]], 'Robot Game Scores'!$B:$B,0))))</f>
        <v/>
      </c>
      <c r="H73" s="37" t="str">
        <f>IF(TournamentData[[#This Row],[Team Number]]="","",IF(ISNA(INDEX('Robot Game Scores'!G:G,MATCH(TournamentData[[#This Row],[Team Number]], 'Robot Game Scores'!$B:$B,0))),0,INDEX('Robot Game Scores'!G:G,MATCH(TournamentData[[#This Row],[Team Number]], 'Robot Game Scores'!$B:$B,0))))</f>
        <v/>
      </c>
      <c r="I7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3" s="37" t="str">
        <f>IF(TournamentData[[#This Row],[Team Number]]="","",_xlfn.RANK.EQ(TournamentData[[#This Row],[Max Robot Game Score]],TournamentData[Max Robot Game Score]))</f>
        <v/>
      </c>
      <c r="K7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3" s="38" t="str">
        <f>IF(TournamentData[[#This Row],[Team Number]]="","",IF(N73,RANK(N73,N$3:N$110,1)-COUNTIF(N$3:N$110,0),NumberOfTeams+1))</f>
        <v/>
      </c>
      <c r="P73" s="38" t="str">
        <f>IF(TournamentData[[#This Row],[Champion''s Rank]]&lt;&gt;"",TournamentData[[#This Row],[Champion''s Rank]],"")</f>
        <v/>
      </c>
      <c r="Q73" s="43">
        <f>IF(ISNA(INDEX(CoreValuesResults[Breakthrough Selection],MATCH(TournamentData[[#This Row],[Team Number]],CoreValuesResults[Team Number],0))),0, UPPER(INDEX(CoreValuesResults[Breakthrough Selection],MATCH(TournamentData[[#This Row],[Team Number]],CoreValuesResults[Team Number],0))))</f>
        <v>0</v>
      </c>
      <c r="R73" s="43">
        <f>IF(ISNA(INDEX(CoreValuesResults[Rising All-Star Selection],MATCH(TournamentData[[#This Row],[Team Number]],CoreValuesResults[Team Number],0))),0, UPPER(INDEX(CoreValuesResults[Rising All-Star Selection],MATCH(TournamentData[[#This Row],[Team Number]],CoreValuesResults[Team Number],0))))</f>
        <v>0</v>
      </c>
      <c r="S73" s="43">
        <f>IF(ISNA(INDEX(CoreValuesResults[Motivate Selection],MATCH(TournamentData[[#This Row],[Team Number]],CoreValuesResults[Team Number],0))),0, UPPER(INDEX(CoreValuesResults[Motivate Selection],MATCH(TournamentData[[#This Row],[Team Number]],CoreValuesResults[Team Number],0))))</f>
        <v>0</v>
      </c>
      <c r="V73" s="41"/>
      <c r="W73" s="37">
        <f>IF(ISNA(INDEX(CoreValuesResults[Core Values Score],MATCH(TournamentData[[#This Row],[Team Number]],CoreValuesResults[Team Number],0))),0,INDEX(CoreValuesResults[Core Values Score],MATCH(TournamentData[[#This Row],[Team Number]],CoreValuesResults[Team Number],0)))</f>
        <v>0</v>
      </c>
      <c r="X7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3" s="37">
        <f>IF(ISNA(INDEX(RobotDesignResults[Robot Design Score],MATCH(TournamentData[[#This Row],[Team Number]],RobotDesignResults[Team Number],0))),0,INDEX(RobotDesignResults[Robot Design Score],MATCH(TournamentData[[#This Row],[Team Number]],RobotDesignResults[Team Number],0)))</f>
        <v>0</v>
      </c>
      <c r="Z7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3" s="107">
        <f t="shared" si="2"/>
        <v>0</v>
      </c>
      <c r="AE73" s="63"/>
      <c r="AF73" s="42"/>
      <c r="AG73" s="41"/>
    </row>
    <row r="74" spans="1:33" s="40" customFormat="1" ht="20.25" customHeight="1">
      <c r="A74" s="35"/>
      <c r="B74" s="36" t="str">
        <f>IF(ISNA(INDEX(OfficialTeamList[Team Name],MATCH(TournamentData[[#This Row],[Team Number]], OfficialTeamList[Team Number],0))),"",INDEX(OfficialTeamList[Team Name],MATCH(TournamentData[[#This Row],[Team Number]], OfficialTeamList[Team Number],0)))</f>
        <v/>
      </c>
      <c r="C74" s="117" t="str">
        <f>IF(ISNA(INDEX(OfficialTeamList[Pod or Lane Number],MATCH(TournamentData[[#This Row],[Team Number]], OfficialTeamList[Team Number],0))),"",INDEX(OfficialTeamList[Pod or Lane Number],MATCH(TournamentData[[#This Row],[Team Number]], OfficialTeamList[Team Number],0)))</f>
        <v/>
      </c>
      <c r="D74" s="37" t="str">
        <f>IF(TournamentData[[#This Row],[Team Number]]="","",IF(ISNA(INDEX('Robot Game Scores'!C:C,MATCH(TournamentData[[#This Row],[Team Number]], 'Robot Game Scores'!$B:$B,0))),0,INDEX('Robot Game Scores'!C:C,MATCH(TournamentData[[#This Row],[Team Number]], 'Robot Game Scores'!$B:$B,0))))</f>
        <v/>
      </c>
      <c r="E74" s="37" t="str">
        <f>IF(TournamentData[[#This Row],[Team Number]]="","",IF(ISNA(INDEX('Robot Game Scores'!D:D,MATCH(TournamentData[[#This Row],[Team Number]], 'Robot Game Scores'!$B:$B,0))),0,INDEX('Robot Game Scores'!D:D,MATCH(TournamentData[[#This Row],[Team Number]], 'Robot Game Scores'!$B:$B,0))))</f>
        <v/>
      </c>
      <c r="F74" s="37" t="str">
        <f>IF(TournamentData[[#This Row],[Team Number]]="","",IF(ISNA(INDEX('Robot Game Scores'!E:E,MATCH(TournamentData[[#This Row],[Team Number]], 'Robot Game Scores'!$B:$B,0))),0,INDEX('Robot Game Scores'!E:E,MATCH(TournamentData[[#This Row],[Team Number]], 'Robot Game Scores'!$B:$B,0))))</f>
        <v/>
      </c>
      <c r="G74" s="37" t="str">
        <f>IF(TournamentData[[#This Row],[Team Number]]="","",IF(ISNA(INDEX('Robot Game Scores'!F:F,MATCH(TournamentData[[#This Row],[Team Number]], 'Robot Game Scores'!$B:$B,0))),0,INDEX('Robot Game Scores'!F:F,MATCH(TournamentData[[#This Row],[Team Number]], 'Robot Game Scores'!$B:$B,0))))</f>
        <v/>
      </c>
      <c r="H74" s="37" t="str">
        <f>IF(TournamentData[[#This Row],[Team Number]]="","",IF(ISNA(INDEX('Robot Game Scores'!G:G,MATCH(TournamentData[[#This Row],[Team Number]], 'Robot Game Scores'!$B:$B,0))),0,INDEX('Robot Game Scores'!G:G,MATCH(TournamentData[[#This Row],[Team Number]], 'Robot Game Scores'!$B:$B,0))))</f>
        <v/>
      </c>
      <c r="I7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4" s="37" t="str">
        <f>IF(TournamentData[[#This Row],[Team Number]]="","",_xlfn.RANK.EQ(TournamentData[[#This Row],[Max Robot Game Score]],TournamentData[Max Robot Game Score]))</f>
        <v/>
      </c>
      <c r="K7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4" s="38" t="str">
        <f>IF(TournamentData[[#This Row],[Team Number]]="","",IF(N74,RANK(N74,N$3:N$110,1)-COUNTIF(N$3:N$110,0),NumberOfTeams+1))</f>
        <v/>
      </c>
      <c r="P74" s="38" t="str">
        <f>IF(TournamentData[[#This Row],[Champion''s Rank]]&lt;&gt;"",TournamentData[[#This Row],[Champion''s Rank]],"")</f>
        <v/>
      </c>
      <c r="Q74" s="43">
        <f>IF(ISNA(INDEX(CoreValuesResults[Breakthrough Selection],MATCH(TournamentData[[#This Row],[Team Number]],CoreValuesResults[Team Number],0))),0, UPPER(INDEX(CoreValuesResults[Breakthrough Selection],MATCH(TournamentData[[#This Row],[Team Number]],CoreValuesResults[Team Number],0))))</f>
        <v>0</v>
      </c>
      <c r="R74" s="43">
        <f>IF(ISNA(INDEX(CoreValuesResults[Rising All-Star Selection],MATCH(TournamentData[[#This Row],[Team Number]],CoreValuesResults[Team Number],0))),0, UPPER(INDEX(CoreValuesResults[Rising All-Star Selection],MATCH(TournamentData[[#This Row],[Team Number]],CoreValuesResults[Team Number],0))))</f>
        <v>0</v>
      </c>
      <c r="S74" s="43">
        <f>IF(ISNA(INDEX(CoreValuesResults[Motivate Selection],MATCH(TournamentData[[#This Row],[Team Number]],CoreValuesResults[Team Number],0))),0, UPPER(INDEX(CoreValuesResults[Motivate Selection],MATCH(TournamentData[[#This Row],[Team Number]],CoreValuesResults[Team Number],0))))</f>
        <v>0</v>
      </c>
      <c r="V74" s="41"/>
      <c r="W74" s="37">
        <f>IF(ISNA(INDEX(CoreValuesResults[Core Values Score],MATCH(TournamentData[[#This Row],[Team Number]],CoreValuesResults[Team Number],0))),0,INDEX(CoreValuesResults[Core Values Score],MATCH(TournamentData[[#This Row],[Team Number]],CoreValuesResults[Team Number],0)))</f>
        <v>0</v>
      </c>
      <c r="X7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4" s="37">
        <f>IF(ISNA(INDEX(RobotDesignResults[Robot Design Score],MATCH(TournamentData[[#This Row],[Team Number]],RobotDesignResults[Team Number],0))),0,INDEX(RobotDesignResults[Robot Design Score],MATCH(TournamentData[[#This Row],[Team Number]],RobotDesignResults[Team Number],0)))</f>
        <v>0</v>
      </c>
      <c r="Z7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4" s="107">
        <f t="shared" si="2"/>
        <v>0</v>
      </c>
      <c r="AE74" s="63"/>
      <c r="AF74" s="42"/>
      <c r="AG74" s="41"/>
    </row>
    <row r="75" spans="1:33" s="40" customFormat="1" ht="20.25" customHeight="1">
      <c r="A75" s="35"/>
      <c r="B75" s="36" t="str">
        <f>IF(ISNA(INDEX(OfficialTeamList[Team Name],MATCH(TournamentData[[#This Row],[Team Number]], OfficialTeamList[Team Number],0))),"",INDEX(OfficialTeamList[Team Name],MATCH(TournamentData[[#This Row],[Team Number]], OfficialTeamList[Team Number],0)))</f>
        <v/>
      </c>
      <c r="C75" s="117" t="str">
        <f>IF(ISNA(INDEX(OfficialTeamList[Pod or Lane Number],MATCH(TournamentData[[#This Row],[Team Number]], OfficialTeamList[Team Number],0))),"",INDEX(OfficialTeamList[Pod or Lane Number],MATCH(TournamentData[[#This Row],[Team Number]], OfficialTeamList[Team Number],0)))</f>
        <v/>
      </c>
      <c r="D75" s="37" t="str">
        <f>IF(TournamentData[[#This Row],[Team Number]]="","",IF(ISNA(INDEX('Robot Game Scores'!C:C,MATCH(TournamentData[[#This Row],[Team Number]], 'Robot Game Scores'!$B:$B,0))),0,INDEX('Robot Game Scores'!C:C,MATCH(TournamentData[[#This Row],[Team Number]], 'Robot Game Scores'!$B:$B,0))))</f>
        <v/>
      </c>
      <c r="E75" s="37" t="str">
        <f>IF(TournamentData[[#This Row],[Team Number]]="","",IF(ISNA(INDEX('Robot Game Scores'!D:D,MATCH(TournamentData[[#This Row],[Team Number]], 'Robot Game Scores'!$B:$B,0))),0,INDEX('Robot Game Scores'!D:D,MATCH(TournamentData[[#This Row],[Team Number]], 'Robot Game Scores'!$B:$B,0))))</f>
        <v/>
      </c>
      <c r="F75" s="37" t="str">
        <f>IF(TournamentData[[#This Row],[Team Number]]="","",IF(ISNA(INDEX('Robot Game Scores'!E:E,MATCH(TournamentData[[#This Row],[Team Number]], 'Robot Game Scores'!$B:$B,0))),0,INDEX('Robot Game Scores'!E:E,MATCH(TournamentData[[#This Row],[Team Number]], 'Robot Game Scores'!$B:$B,0))))</f>
        <v/>
      </c>
      <c r="G75" s="37" t="str">
        <f>IF(TournamentData[[#This Row],[Team Number]]="","",IF(ISNA(INDEX('Robot Game Scores'!F:F,MATCH(TournamentData[[#This Row],[Team Number]], 'Robot Game Scores'!$B:$B,0))),0,INDEX('Robot Game Scores'!F:F,MATCH(TournamentData[[#This Row],[Team Number]], 'Robot Game Scores'!$B:$B,0))))</f>
        <v/>
      </c>
      <c r="H75" s="37" t="str">
        <f>IF(TournamentData[[#This Row],[Team Number]]="","",IF(ISNA(INDEX('Robot Game Scores'!G:G,MATCH(TournamentData[[#This Row],[Team Number]], 'Robot Game Scores'!$B:$B,0))),0,INDEX('Robot Game Scores'!G:G,MATCH(TournamentData[[#This Row],[Team Number]], 'Robot Game Scores'!$B:$B,0))))</f>
        <v/>
      </c>
      <c r="I7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5" s="37" t="str">
        <f>IF(TournamentData[[#This Row],[Team Number]]="","",_xlfn.RANK.EQ(TournamentData[[#This Row],[Max Robot Game Score]],TournamentData[Max Robot Game Score]))</f>
        <v/>
      </c>
      <c r="K7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5" s="38" t="str">
        <f>IF(TournamentData[[#This Row],[Team Number]]="","",IF(N75,RANK(N75,N$3:N$110,1)-COUNTIF(N$3:N$110,0),NumberOfTeams+1))</f>
        <v/>
      </c>
      <c r="P75" s="38" t="str">
        <f>IF(TournamentData[[#This Row],[Champion''s Rank]]&lt;&gt;"",TournamentData[[#This Row],[Champion''s Rank]],"")</f>
        <v/>
      </c>
      <c r="Q75" s="43">
        <f>IF(ISNA(INDEX(CoreValuesResults[Breakthrough Selection],MATCH(TournamentData[[#This Row],[Team Number]],CoreValuesResults[Team Number],0))),0, UPPER(INDEX(CoreValuesResults[Breakthrough Selection],MATCH(TournamentData[[#This Row],[Team Number]],CoreValuesResults[Team Number],0))))</f>
        <v>0</v>
      </c>
      <c r="R75" s="43">
        <f>IF(ISNA(INDEX(CoreValuesResults[Rising All-Star Selection],MATCH(TournamentData[[#This Row],[Team Number]],CoreValuesResults[Team Number],0))),0, UPPER(INDEX(CoreValuesResults[Rising All-Star Selection],MATCH(TournamentData[[#This Row],[Team Number]],CoreValuesResults[Team Number],0))))</f>
        <v>0</v>
      </c>
      <c r="S75" s="43">
        <f>IF(ISNA(INDEX(CoreValuesResults[Motivate Selection],MATCH(TournamentData[[#This Row],[Team Number]],CoreValuesResults[Team Number],0))),0, UPPER(INDEX(CoreValuesResults[Motivate Selection],MATCH(TournamentData[[#This Row],[Team Number]],CoreValuesResults[Team Number],0))))</f>
        <v>0</v>
      </c>
      <c r="V75" s="41"/>
      <c r="W75" s="37">
        <f>IF(ISNA(INDEX(CoreValuesResults[Core Values Score],MATCH(TournamentData[[#This Row],[Team Number]],CoreValuesResults[Team Number],0))),0,INDEX(CoreValuesResults[Core Values Score],MATCH(TournamentData[[#This Row],[Team Number]],CoreValuesResults[Team Number],0)))</f>
        <v>0</v>
      </c>
      <c r="X7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5" s="37">
        <f>IF(ISNA(INDEX(RobotDesignResults[Robot Design Score],MATCH(TournamentData[[#This Row],[Team Number]],RobotDesignResults[Team Number],0))),0,INDEX(RobotDesignResults[Robot Design Score],MATCH(TournamentData[[#This Row],[Team Number]],RobotDesignResults[Team Number],0)))</f>
        <v>0</v>
      </c>
      <c r="Z7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5" s="107">
        <f t="shared" si="2"/>
        <v>0</v>
      </c>
      <c r="AE75" s="63"/>
      <c r="AF75" s="42"/>
      <c r="AG75" s="41"/>
    </row>
    <row r="76" spans="1:33" s="40" customFormat="1" ht="20.25" customHeight="1">
      <c r="A76" s="35"/>
      <c r="B76" s="36" t="str">
        <f>IF(ISNA(INDEX(OfficialTeamList[Team Name],MATCH(TournamentData[[#This Row],[Team Number]], OfficialTeamList[Team Number],0))),"",INDEX(OfficialTeamList[Team Name],MATCH(TournamentData[[#This Row],[Team Number]], OfficialTeamList[Team Number],0)))</f>
        <v/>
      </c>
      <c r="C76" s="117" t="str">
        <f>IF(ISNA(INDEX(OfficialTeamList[Pod or Lane Number],MATCH(TournamentData[[#This Row],[Team Number]], OfficialTeamList[Team Number],0))),"",INDEX(OfficialTeamList[Pod or Lane Number],MATCH(TournamentData[[#This Row],[Team Number]], OfficialTeamList[Team Number],0)))</f>
        <v/>
      </c>
      <c r="D76" s="37" t="str">
        <f>IF(TournamentData[[#This Row],[Team Number]]="","",IF(ISNA(INDEX('Robot Game Scores'!C:C,MATCH(TournamentData[[#This Row],[Team Number]], 'Robot Game Scores'!$B:$B,0))),0,INDEX('Robot Game Scores'!C:C,MATCH(TournamentData[[#This Row],[Team Number]], 'Robot Game Scores'!$B:$B,0))))</f>
        <v/>
      </c>
      <c r="E76" s="37" t="str">
        <f>IF(TournamentData[[#This Row],[Team Number]]="","",IF(ISNA(INDEX('Robot Game Scores'!D:D,MATCH(TournamentData[[#This Row],[Team Number]], 'Robot Game Scores'!$B:$B,0))),0,INDEX('Robot Game Scores'!D:D,MATCH(TournamentData[[#This Row],[Team Number]], 'Robot Game Scores'!$B:$B,0))))</f>
        <v/>
      </c>
      <c r="F76" s="37" t="str">
        <f>IF(TournamentData[[#This Row],[Team Number]]="","",IF(ISNA(INDEX('Robot Game Scores'!E:E,MATCH(TournamentData[[#This Row],[Team Number]], 'Robot Game Scores'!$B:$B,0))),0,INDEX('Robot Game Scores'!E:E,MATCH(TournamentData[[#This Row],[Team Number]], 'Robot Game Scores'!$B:$B,0))))</f>
        <v/>
      </c>
      <c r="G76" s="37" t="str">
        <f>IF(TournamentData[[#This Row],[Team Number]]="","",IF(ISNA(INDEX('Robot Game Scores'!F:F,MATCH(TournamentData[[#This Row],[Team Number]], 'Robot Game Scores'!$B:$B,0))),0,INDEX('Robot Game Scores'!F:F,MATCH(TournamentData[[#This Row],[Team Number]], 'Robot Game Scores'!$B:$B,0))))</f>
        <v/>
      </c>
      <c r="H76" s="37" t="str">
        <f>IF(TournamentData[[#This Row],[Team Number]]="","",IF(ISNA(INDEX('Robot Game Scores'!G:G,MATCH(TournamentData[[#This Row],[Team Number]], 'Robot Game Scores'!$B:$B,0))),0,INDEX('Robot Game Scores'!G:G,MATCH(TournamentData[[#This Row],[Team Number]], 'Robot Game Scores'!$B:$B,0))))</f>
        <v/>
      </c>
      <c r="I7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6" s="37" t="str">
        <f>IF(TournamentData[[#This Row],[Team Number]]="","",_xlfn.RANK.EQ(TournamentData[[#This Row],[Max Robot Game Score]],TournamentData[Max Robot Game Score]))</f>
        <v/>
      </c>
      <c r="K7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6" s="38" t="str">
        <f>IF(TournamentData[[#This Row],[Team Number]]="","",IF(N76,RANK(N76,N$3:N$110,1)-COUNTIF(N$3:N$110,0),NumberOfTeams+1))</f>
        <v/>
      </c>
      <c r="P76" s="38" t="str">
        <f>IF(TournamentData[[#This Row],[Champion''s Rank]]&lt;&gt;"",TournamentData[[#This Row],[Champion''s Rank]],"")</f>
        <v/>
      </c>
      <c r="Q76" s="43">
        <f>IF(ISNA(INDEX(CoreValuesResults[Breakthrough Selection],MATCH(TournamentData[[#This Row],[Team Number]],CoreValuesResults[Team Number],0))),0, UPPER(INDEX(CoreValuesResults[Breakthrough Selection],MATCH(TournamentData[[#This Row],[Team Number]],CoreValuesResults[Team Number],0))))</f>
        <v>0</v>
      </c>
      <c r="R76" s="43">
        <f>IF(ISNA(INDEX(CoreValuesResults[Rising All-Star Selection],MATCH(TournamentData[[#This Row],[Team Number]],CoreValuesResults[Team Number],0))),0, UPPER(INDEX(CoreValuesResults[Rising All-Star Selection],MATCH(TournamentData[[#This Row],[Team Number]],CoreValuesResults[Team Number],0))))</f>
        <v>0</v>
      </c>
      <c r="S76" s="43">
        <f>IF(ISNA(INDEX(CoreValuesResults[Motivate Selection],MATCH(TournamentData[[#This Row],[Team Number]],CoreValuesResults[Team Number],0))),0, UPPER(INDEX(CoreValuesResults[Motivate Selection],MATCH(TournamentData[[#This Row],[Team Number]],CoreValuesResults[Team Number],0))))</f>
        <v>0</v>
      </c>
      <c r="V76" s="41"/>
      <c r="W76" s="37">
        <f>IF(ISNA(INDEX(CoreValuesResults[Core Values Score],MATCH(TournamentData[[#This Row],[Team Number]],CoreValuesResults[Team Number],0))),0,INDEX(CoreValuesResults[Core Values Score],MATCH(TournamentData[[#This Row],[Team Number]],CoreValuesResults[Team Number],0)))</f>
        <v>0</v>
      </c>
      <c r="X7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6" s="37">
        <f>IF(ISNA(INDEX(RobotDesignResults[Robot Design Score],MATCH(TournamentData[[#This Row],[Team Number]],RobotDesignResults[Team Number],0))),0,INDEX(RobotDesignResults[Robot Design Score],MATCH(TournamentData[[#This Row],[Team Number]],RobotDesignResults[Team Number],0)))</f>
        <v>0</v>
      </c>
      <c r="Z7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6" s="107">
        <f t="shared" si="2"/>
        <v>0</v>
      </c>
      <c r="AE76" s="63"/>
      <c r="AF76" s="42"/>
      <c r="AG76" s="41"/>
    </row>
    <row r="77" spans="1:33" s="40" customFormat="1" ht="20.25" customHeight="1">
      <c r="A77" s="35"/>
      <c r="B77" s="36" t="str">
        <f>IF(ISNA(INDEX(OfficialTeamList[Team Name],MATCH(TournamentData[[#This Row],[Team Number]], OfficialTeamList[Team Number],0))),"",INDEX(OfficialTeamList[Team Name],MATCH(TournamentData[[#This Row],[Team Number]], OfficialTeamList[Team Number],0)))</f>
        <v/>
      </c>
      <c r="C77" s="117" t="str">
        <f>IF(ISNA(INDEX(OfficialTeamList[Pod or Lane Number],MATCH(TournamentData[[#This Row],[Team Number]], OfficialTeamList[Team Number],0))),"",INDEX(OfficialTeamList[Pod or Lane Number],MATCH(TournamentData[[#This Row],[Team Number]], OfficialTeamList[Team Number],0)))</f>
        <v/>
      </c>
      <c r="D77" s="37" t="str">
        <f>IF(TournamentData[[#This Row],[Team Number]]="","",IF(ISNA(INDEX('Robot Game Scores'!C:C,MATCH(TournamentData[[#This Row],[Team Number]], 'Robot Game Scores'!$B:$B,0))),0,INDEX('Robot Game Scores'!C:C,MATCH(TournamentData[[#This Row],[Team Number]], 'Robot Game Scores'!$B:$B,0))))</f>
        <v/>
      </c>
      <c r="E77" s="37" t="str">
        <f>IF(TournamentData[[#This Row],[Team Number]]="","",IF(ISNA(INDEX('Robot Game Scores'!D:D,MATCH(TournamentData[[#This Row],[Team Number]], 'Robot Game Scores'!$B:$B,0))),0,INDEX('Robot Game Scores'!D:D,MATCH(TournamentData[[#This Row],[Team Number]], 'Robot Game Scores'!$B:$B,0))))</f>
        <v/>
      </c>
      <c r="F77" s="37" t="str">
        <f>IF(TournamentData[[#This Row],[Team Number]]="","",IF(ISNA(INDEX('Robot Game Scores'!E:E,MATCH(TournamentData[[#This Row],[Team Number]], 'Robot Game Scores'!$B:$B,0))),0,INDEX('Robot Game Scores'!E:E,MATCH(TournamentData[[#This Row],[Team Number]], 'Robot Game Scores'!$B:$B,0))))</f>
        <v/>
      </c>
      <c r="G77" s="37" t="str">
        <f>IF(TournamentData[[#This Row],[Team Number]]="","",IF(ISNA(INDEX('Robot Game Scores'!F:F,MATCH(TournamentData[[#This Row],[Team Number]], 'Robot Game Scores'!$B:$B,0))),0,INDEX('Robot Game Scores'!F:F,MATCH(TournamentData[[#This Row],[Team Number]], 'Robot Game Scores'!$B:$B,0))))</f>
        <v/>
      </c>
      <c r="H77" s="37" t="str">
        <f>IF(TournamentData[[#This Row],[Team Number]]="","",IF(ISNA(INDEX('Robot Game Scores'!G:G,MATCH(TournamentData[[#This Row],[Team Number]], 'Robot Game Scores'!$B:$B,0))),0,INDEX('Robot Game Scores'!G:G,MATCH(TournamentData[[#This Row],[Team Number]], 'Robot Game Scores'!$B:$B,0))))</f>
        <v/>
      </c>
      <c r="I7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7" s="37" t="str">
        <f>IF(TournamentData[[#This Row],[Team Number]]="","",_xlfn.RANK.EQ(TournamentData[[#This Row],[Max Robot Game Score]],TournamentData[Max Robot Game Score]))</f>
        <v/>
      </c>
      <c r="K7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7" s="38" t="str">
        <f>IF(TournamentData[[#This Row],[Team Number]]="","",IF(N77,RANK(N77,N$3:N$110,1)-COUNTIF(N$3:N$110,0),NumberOfTeams+1))</f>
        <v/>
      </c>
      <c r="P77" s="38" t="str">
        <f>IF(TournamentData[[#This Row],[Champion''s Rank]]&lt;&gt;"",TournamentData[[#This Row],[Champion''s Rank]],"")</f>
        <v/>
      </c>
      <c r="Q77" s="43">
        <f>IF(ISNA(INDEX(CoreValuesResults[Breakthrough Selection],MATCH(TournamentData[[#This Row],[Team Number]],CoreValuesResults[Team Number],0))),0, UPPER(INDEX(CoreValuesResults[Breakthrough Selection],MATCH(TournamentData[[#This Row],[Team Number]],CoreValuesResults[Team Number],0))))</f>
        <v>0</v>
      </c>
      <c r="R77" s="43">
        <f>IF(ISNA(INDEX(CoreValuesResults[Rising All-Star Selection],MATCH(TournamentData[[#This Row],[Team Number]],CoreValuesResults[Team Number],0))),0, UPPER(INDEX(CoreValuesResults[Rising All-Star Selection],MATCH(TournamentData[[#This Row],[Team Number]],CoreValuesResults[Team Number],0))))</f>
        <v>0</v>
      </c>
      <c r="S77" s="43">
        <f>IF(ISNA(INDEX(CoreValuesResults[Motivate Selection],MATCH(TournamentData[[#This Row],[Team Number]],CoreValuesResults[Team Number],0))),0, UPPER(INDEX(CoreValuesResults[Motivate Selection],MATCH(TournamentData[[#This Row],[Team Number]],CoreValuesResults[Team Number],0))))</f>
        <v>0</v>
      </c>
      <c r="V77" s="41"/>
      <c r="W77" s="37">
        <f>IF(ISNA(INDEX(CoreValuesResults[Core Values Score],MATCH(TournamentData[[#This Row],[Team Number]],CoreValuesResults[Team Number],0))),0,INDEX(CoreValuesResults[Core Values Score],MATCH(TournamentData[[#This Row],[Team Number]],CoreValuesResults[Team Number],0)))</f>
        <v>0</v>
      </c>
      <c r="X7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7" s="37">
        <f>IF(ISNA(INDEX(RobotDesignResults[Robot Design Score],MATCH(TournamentData[[#This Row],[Team Number]],RobotDesignResults[Team Number],0))),0,INDEX(RobotDesignResults[Robot Design Score],MATCH(TournamentData[[#This Row],[Team Number]],RobotDesignResults[Team Number],0)))</f>
        <v>0</v>
      </c>
      <c r="Z7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7" s="107">
        <f t="shared" si="2"/>
        <v>0</v>
      </c>
      <c r="AE77" s="63"/>
      <c r="AF77" s="42"/>
      <c r="AG77" s="41"/>
    </row>
    <row r="78" spans="1:33" s="40" customFormat="1" ht="20.25" customHeight="1">
      <c r="A78" s="35"/>
      <c r="B78" s="36" t="str">
        <f>IF(ISNA(INDEX(OfficialTeamList[Team Name],MATCH(TournamentData[[#This Row],[Team Number]], OfficialTeamList[Team Number],0))),"",INDEX(OfficialTeamList[Team Name],MATCH(TournamentData[[#This Row],[Team Number]], OfficialTeamList[Team Number],0)))</f>
        <v/>
      </c>
      <c r="C78" s="117" t="str">
        <f>IF(ISNA(INDEX(OfficialTeamList[Pod or Lane Number],MATCH(TournamentData[[#This Row],[Team Number]], OfficialTeamList[Team Number],0))),"",INDEX(OfficialTeamList[Pod or Lane Number],MATCH(TournamentData[[#This Row],[Team Number]], OfficialTeamList[Team Number],0)))</f>
        <v/>
      </c>
      <c r="D78" s="37" t="str">
        <f>IF(TournamentData[[#This Row],[Team Number]]="","",IF(ISNA(INDEX('Robot Game Scores'!C:C,MATCH(TournamentData[[#This Row],[Team Number]], 'Robot Game Scores'!$B:$B,0))),0,INDEX('Robot Game Scores'!C:C,MATCH(TournamentData[[#This Row],[Team Number]], 'Robot Game Scores'!$B:$B,0))))</f>
        <v/>
      </c>
      <c r="E78" s="37" t="str">
        <f>IF(TournamentData[[#This Row],[Team Number]]="","",IF(ISNA(INDEX('Robot Game Scores'!D:D,MATCH(TournamentData[[#This Row],[Team Number]], 'Robot Game Scores'!$B:$B,0))),0,INDEX('Robot Game Scores'!D:D,MATCH(TournamentData[[#This Row],[Team Number]], 'Robot Game Scores'!$B:$B,0))))</f>
        <v/>
      </c>
      <c r="F78" s="37" t="str">
        <f>IF(TournamentData[[#This Row],[Team Number]]="","",IF(ISNA(INDEX('Robot Game Scores'!E:E,MATCH(TournamentData[[#This Row],[Team Number]], 'Robot Game Scores'!$B:$B,0))),0,INDEX('Robot Game Scores'!E:E,MATCH(TournamentData[[#This Row],[Team Number]], 'Robot Game Scores'!$B:$B,0))))</f>
        <v/>
      </c>
      <c r="G78" s="37" t="str">
        <f>IF(TournamentData[[#This Row],[Team Number]]="","",IF(ISNA(INDEX('Robot Game Scores'!F:F,MATCH(TournamentData[[#This Row],[Team Number]], 'Robot Game Scores'!$B:$B,0))),0,INDEX('Robot Game Scores'!F:F,MATCH(TournamentData[[#This Row],[Team Number]], 'Robot Game Scores'!$B:$B,0))))</f>
        <v/>
      </c>
      <c r="H78" s="37" t="str">
        <f>IF(TournamentData[[#This Row],[Team Number]]="","",IF(ISNA(INDEX('Robot Game Scores'!G:G,MATCH(TournamentData[[#This Row],[Team Number]], 'Robot Game Scores'!$B:$B,0))),0,INDEX('Robot Game Scores'!G:G,MATCH(TournamentData[[#This Row],[Team Number]], 'Robot Game Scores'!$B:$B,0))))</f>
        <v/>
      </c>
      <c r="I7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8" s="37" t="str">
        <f>IF(TournamentData[[#This Row],[Team Number]]="","",_xlfn.RANK.EQ(TournamentData[[#This Row],[Max Robot Game Score]],TournamentData[Max Robot Game Score]))</f>
        <v/>
      </c>
      <c r="K7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8" s="38" t="str">
        <f>IF(TournamentData[[#This Row],[Team Number]]="","",IF(N78,RANK(N78,N$3:N$110,1)-COUNTIF(N$3:N$110,0),NumberOfTeams+1))</f>
        <v/>
      </c>
      <c r="P78" s="38" t="str">
        <f>IF(TournamentData[[#This Row],[Champion''s Rank]]&lt;&gt;"",TournamentData[[#This Row],[Champion''s Rank]],"")</f>
        <v/>
      </c>
      <c r="Q78" s="43">
        <f>IF(ISNA(INDEX(CoreValuesResults[Breakthrough Selection],MATCH(TournamentData[[#This Row],[Team Number]],CoreValuesResults[Team Number],0))),0, UPPER(INDEX(CoreValuesResults[Breakthrough Selection],MATCH(TournamentData[[#This Row],[Team Number]],CoreValuesResults[Team Number],0))))</f>
        <v>0</v>
      </c>
      <c r="R78" s="43">
        <f>IF(ISNA(INDEX(CoreValuesResults[Rising All-Star Selection],MATCH(TournamentData[[#This Row],[Team Number]],CoreValuesResults[Team Number],0))),0, UPPER(INDEX(CoreValuesResults[Rising All-Star Selection],MATCH(TournamentData[[#This Row],[Team Number]],CoreValuesResults[Team Number],0))))</f>
        <v>0</v>
      </c>
      <c r="S78" s="43">
        <f>IF(ISNA(INDEX(CoreValuesResults[Motivate Selection],MATCH(TournamentData[[#This Row],[Team Number]],CoreValuesResults[Team Number],0))),0, UPPER(INDEX(CoreValuesResults[Motivate Selection],MATCH(TournamentData[[#This Row],[Team Number]],CoreValuesResults[Team Number],0))))</f>
        <v>0</v>
      </c>
      <c r="V78" s="41"/>
      <c r="W78" s="37">
        <f>IF(ISNA(INDEX(CoreValuesResults[Core Values Score],MATCH(TournamentData[[#This Row],[Team Number]],CoreValuesResults[Team Number],0))),0,INDEX(CoreValuesResults[Core Values Score],MATCH(TournamentData[[#This Row],[Team Number]],CoreValuesResults[Team Number],0)))</f>
        <v>0</v>
      </c>
      <c r="X7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8" s="37">
        <f>IF(ISNA(INDEX(RobotDesignResults[Robot Design Score],MATCH(TournamentData[[#This Row],[Team Number]],RobotDesignResults[Team Number],0))),0,INDEX(RobotDesignResults[Robot Design Score],MATCH(TournamentData[[#This Row],[Team Number]],RobotDesignResults[Team Number],0)))</f>
        <v>0</v>
      </c>
      <c r="Z7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8" s="107">
        <f t="shared" si="2"/>
        <v>0</v>
      </c>
      <c r="AE78" s="63"/>
      <c r="AF78" s="42"/>
      <c r="AG78" s="41"/>
    </row>
    <row r="79" spans="1:33" s="40" customFormat="1" ht="20.25" customHeight="1">
      <c r="A79" s="35"/>
      <c r="B79" s="36" t="str">
        <f>IF(ISNA(INDEX(OfficialTeamList[Team Name],MATCH(TournamentData[[#This Row],[Team Number]], OfficialTeamList[Team Number],0))),"",INDEX(OfficialTeamList[Team Name],MATCH(TournamentData[[#This Row],[Team Number]], OfficialTeamList[Team Number],0)))</f>
        <v/>
      </c>
      <c r="C79" s="117" t="str">
        <f>IF(ISNA(INDEX(OfficialTeamList[Pod or Lane Number],MATCH(TournamentData[[#This Row],[Team Number]], OfficialTeamList[Team Number],0))),"",INDEX(OfficialTeamList[Pod or Lane Number],MATCH(TournamentData[[#This Row],[Team Number]], OfficialTeamList[Team Number],0)))</f>
        <v/>
      </c>
      <c r="D79" s="37" t="str">
        <f>IF(TournamentData[[#This Row],[Team Number]]="","",IF(ISNA(INDEX('Robot Game Scores'!C:C,MATCH(TournamentData[[#This Row],[Team Number]], 'Robot Game Scores'!$B:$B,0))),0,INDEX('Robot Game Scores'!C:C,MATCH(TournamentData[[#This Row],[Team Number]], 'Robot Game Scores'!$B:$B,0))))</f>
        <v/>
      </c>
      <c r="E79" s="37" t="str">
        <f>IF(TournamentData[[#This Row],[Team Number]]="","",IF(ISNA(INDEX('Robot Game Scores'!D:D,MATCH(TournamentData[[#This Row],[Team Number]], 'Robot Game Scores'!$B:$B,0))),0,INDEX('Robot Game Scores'!D:D,MATCH(TournamentData[[#This Row],[Team Number]], 'Robot Game Scores'!$B:$B,0))))</f>
        <v/>
      </c>
      <c r="F79" s="37" t="str">
        <f>IF(TournamentData[[#This Row],[Team Number]]="","",IF(ISNA(INDEX('Robot Game Scores'!E:E,MATCH(TournamentData[[#This Row],[Team Number]], 'Robot Game Scores'!$B:$B,0))),0,INDEX('Robot Game Scores'!E:E,MATCH(TournamentData[[#This Row],[Team Number]], 'Robot Game Scores'!$B:$B,0))))</f>
        <v/>
      </c>
      <c r="G79" s="37" t="str">
        <f>IF(TournamentData[[#This Row],[Team Number]]="","",IF(ISNA(INDEX('Robot Game Scores'!F:F,MATCH(TournamentData[[#This Row],[Team Number]], 'Robot Game Scores'!$B:$B,0))),0,INDEX('Robot Game Scores'!F:F,MATCH(TournamentData[[#This Row],[Team Number]], 'Robot Game Scores'!$B:$B,0))))</f>
        <v/>
      </c>
      <c r="H79" s="37" t="str">
        <f>IF(TournamentData[[#This Row],[Team Number]]="","",IF(ISNA(INDEX('Robot Game Scores'!G:G,MATCH(TournamentData[[#This Row],[Team Number]], 'Robot Game Scores'!$B:$B,0))),0,INDEX('Robot Game Scores'!G:G,MATCH(TournamentData[[#This Row],[Team Number]], 'Robot Game Scores'!$B:$B,0))))</f>
        <v/>
      </c>
      <c r="I7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79" s="37" t="str">
        <f>IF(TournamentData[[#This Row],[Team Number]]="","",_xlfn.RANK.EQ(TournamentData[[#This Row],[Max Robot Game Score]],TournamentData[Max Robot Game Score]))</f>
        <v/>
      </c>
      <c r="K7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7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7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7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79" s="38" t="str">
        <f>IF(TournamentData[[#This Row],[Team Number]]="","",IF(N79,RANK(N79,N$3:N$110,1)-COUNTIF(N$3:N$110,0),NumberOfTeams+1))</f>
        <v/>
      </c>
      <c r="P79" s="38" t="str">
        <f>IF(TournamentData[[#This Row],[Champion''s Rank]]&lt;&gt;"",TournamentData[[#This Row],[Champion''s Rank]],"")</f>
        <v/>
      </c>
      <c r="Q79" s="43">
        <f>IF(ISNA(INDEX(CoreValuesResults[Breakthrough Selection],MATCH(TournamentData[[#This Row],[Team Number]],CoreValuesResults[Team Number],0))),0, UPPER(INDEX(CoreValuesResults[Breakthrough Selection],MATCH(TournamentData[[#This Row],[Team Number]],CoreValuesResults[Team Number],0))))</f>
        <v>0</v>
      </c>
      <c r="R79" s="43">
        <f>IF(ISNA(INDEX(CoreValuesResults[Rising All-Star Selection],MATCH(TournamentData[[#This Row],[Team Number]],CoreValuesResults[Team Number],0))),0, UPPER(INDEX(CoreValuesResults[Rising All-Star Selection],MATCH(TournamentData[[#This Row],[Team Number]],CoreValuesResults[Team Number],0))))</f>
        <v>0</v>
      </c>
      <c r="S79" s="43">
        <f>IF(ISNA(INDEX(CoreValuesResults[Motivate Selection],MATCH(TournamentData[[#This Row],[Team Number]],CoreValuesResults[Team Number],0))),0, UPPER(INDEX(CoreValuesResults[Motivate Selection],MATCH(TournamentData[[#This Row],[Team Number]],CoreValuesResults[Team Number],0))))</f>
        <v>0</v>
      </c>
      <c r="V79" s="41"/>
      <c r="W79" s="37">
        <f>IF(ISNA(INDEX(CoreValuesResults[Core Values Score],MATCH(TournamentData[[#This Row],[Team Number]],CoreValuesResults[Team Number],0))),0,INDEX(CoreValuesResults[Core Values Score],MATCH(TournamentData[[#This Row],[Team Number]],CoreValuesResults[Team Number],0)))</f>
        <v>0</v>
      </c>
      <c r="X7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79" s="37">
        <f>IF(ISNA(INDEX(RobotDesignResults[Robot Design Score],MATCH(TournamentData[[#This Row],[Team Number]],RobotDesignResults[Team Number],0))),0,INDEX(RobotDesignResults[Robot Design Score],MATCH(TournamentData[[#This Row],[Team Number]],RobotDesignResults[Team Number],0)))</f>
        <v>0</v>
      </c>
      <c r="Z7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79" s="107">
        <f t="shared" si="2"/>
        <v>0</v>
      </c>
      <c r="AE79" s="63"/>
      <c r="AF79" s="42"/>
      <c r="AG79" s="41"/>
    </row>
    <row r="80" spans="1:33" s="40" customFormat="1" ht="20.25" customHeight="1">
      <c r="A80" s="35"/>
      <c r="B80" s="36" t="str">
        <f>IF(ISNA(INDEX(OfficialTeamList[Team Name],MATCH(TournamentData[[#This Row],[Team Number]], OfficialTeamList[Team Number],0))),"",INDEX(OfficialTeamList[Team Name],MATCH(TournamentData[[#This Row],[Team Number]], OfficialTeamList[Team Number],0)))</f>
        <v/>
      </c>
      <c r="C80" s="117" t="str">
        <f>IF(ISNA(INDEX(OfficialTeamList[Pod or Lane Number],MATCH(TournamentData[[#This Row],[Team Number]], OfficialTeamList[Team Number],0))),"",INDEX(OfficialTeamList[Pod or Lane Number],MATCH(TournamentData[[#This Row],[Team Number]], OfficialTeamList[Team Number],0)))</f>
        <v/>
      </c>
      <c r="D80" s="37" t="str">
        <f>IF(TournamentData[[#This Row],[Team Number]]="","",IF(ISNA(INDEX('Robot Game Scores'!C:C,MATCH(TournamentData[[#This Row],[Team Number]], 'Robot Game Scores'!$B:$B,0))),0,INDEX('Robot Game Scores'!C:C,MATCH(TournamentData[[#This Row],[Team Number]], 'Robot Game Scores'!$B:$B,0))))</f>
        <v/>
      </c>
      <c r="E80" s="37" t="str">
        <f>IF(TournamentData[[#This Row],[Team Number]]="","",IF(ISNA(INDEX('Robot Game Scores'!D:D,MATCH(TournamentData[[#This Row],[Team Number]], 'Robot Game Scores'!$B:$B,0))),0,INDEX('Robot Game Scores'!D:D,MATCH(TournamentData[[#This Row],[Team Number]], 'Robot Game Scores'!$B:$B,0))))</f>
        <v/>
      </c>
      <c r="F80" s="37" t="str">
        <f>IF(TournamentData[[#This Row],[Team Number]]="","",IF(ISNA(INDEX('Robot Game Scores'!E:E,MATCH(TournamentData[[#This Row],[Team Number]], 'Robot Game Scores'!$B:$B,0))),0,INDEX('Robot Game Scores'!E:E,MATCH(TournamentData[[#This Row],[Team Number]], 'Robot Game Scores'!$B:$B,0))))</f>
        <v/>
      </c>
      <c r="G80" s="37" t="str">
        <f>IF(TournamentData[[#This Row],[Team Number]]="","",IF(ISNA(INDEX('Robot Game Scores'!F:F,MATCH(TournamentData[[#This Row],[Team Number]], 'Robot Game Scores'!$B:$B,0))),0,INDEX('Robot Game Scores'!F:F,MATCH(TournamentData[[#This Row],[Team Number]], 'Robot Game Scores'!$B:$B,0))))</f>
        <v/>
      </c>
      <c r="H80" s="37" t="str">
        <f>IF(TournamentData[[#This Row],[Team Number]]="","",IF(ISNA(INDEX('Robot Game Scores'!G:G,MATCH(TournamentData[[#This Row],[Team Number]], 'Robot Game Scores'!$B:$B,0))),0,INDEX('Robot Game Scores'!G:G,MATCH(TournamentData[[#This Row],[Team Number]], 'Robot Game Scores'!$B:$B,0))))</f>
        <v/>
      </c>
      <c r="I8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0" s="37" t="str">
        <f>IF(TournamentData[[#This Row],[Team Number]]="","",_xlfn.RANK.EQ(TournamentData[[#This Row],[Max Robot Game Score]],TournamentData[Max Robot Game Score]))</f>
        <v/>
      </c>
      <c r="K8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0" s="38" t="str">
        <f>IF(TournamentData[[#This Row],[Team Number]]="","",IF(N80,RANK(N80,N$3:N$110,1)-COUNTIF(N$3:N$110,0),NumberOfTeams+1))</f>
        <v/>
      </c>
      <c r="P80" s="38" t="str">
        <f>IF(TournamentData[[#This Row],[Champion''s Rank]]&lt;&gt;"",TournamentData[[#This Row],[Champion''s Rank]],"")</f>
        <v/>
      </c>
      <c r="Q80" s="43">
        <f>IF(ISNA(INDEX(CoreValuesResults[Breakthrough Selection],MATCH(TournamentData[[#This Row],[Team Number]],CoreValuesResults[Team Number],0))),0, UPPER(INDEX(CoreValuesResults[Breakthrough Selection],MATCH(TournamentData[[#This Row],[Team Number]],CoreValuesResults[Team Number],0))))</f>
        <v>0</v>
      </c>
      <c r="R80" s="43">
        <f>IF(ISNA(INDEX(CoreValuesResults[Rising All-Star Selection],MATCH(TournamentData[[#This Row],[Team Number]],CoreValuesResults[Team Number],0))),0, UPPER(INDEX(CoreValuesResults[Rising All-Star Selection],MATCH(TournamentData[[#This Row],[Team Number]],CoreValuesResults[Team Number],0))))</f>
        <v>0</v>
      </c>
      <c r="S80" s="43">
        <f>IF(ISNA(INDEX(CoreValuesResults[Motivate Selection],MATCH(TournamentData[[#This Row],[Team Number]],CoreValuesResults[Team Number],0))),0, UPPER(INDEX(CoreValuesResults[Motivate Selection],MATCH(TournamentData[[#This Row],[Team Number]],CoreValuesResults[Team Number],0))))</f>
        <v>0</v>
      </c>
      <c r="V80" s="41"/>
      <c r="W80" s="37">
        <f>IF(ISNA(INDEX(CoreValuesResults[Core Values Score],MATCH(TournamentData[[#This Row],[Team Number]],CoreValuesResults[Team Number],0))),0,INDEX(CoreValuesResults[Core Values Score],MATCH(TournamentData[[#This Row],[Team Number]],CoreValuesResults[Team Number],0)))</f>
        <v>0</v>
      </c>
      <c r="X8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0" s="37">
        <f>IF(ISNA(INDEX(RobotDesignResults[Robot Design Score],MATCH(TournamentData[[#This Row],[Team Number]],RobotDesignResults[Team Number],0))),0,INDEX(RobotDesignResults[Robot Design Score],MATCH(TournamentData[[#This Row],[Team Number]],RobotDesignResults[Team Number],0)))</f>
        <v>0</v>
      </c>
      <c r="Z8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0" s="107">
        <f t="shared" si="2"/>
        <v>0</v>
      </c>
      <c r="AE80" s="63"/>
      <c r="AF80" s="42"/>
      <c r="AG80" s="41"/>
    </row>
    <row r="81" spans="1:33" s="40" customFormat="1" ht="20.25" customHeight="1">
      <c r="A81" s="35"/>
      <c r="B81" s="36" t="str">
        <f>IF(ISNA(INDEX(OfficialTeamList[Team Name],MATCH(TournamentData[[#This Row],[Team Number]], OfficialTeamList[Team Number],0))),"",INDEX(OfficialTeamList[Team Name],MATCH(TournamentData[[#This Row],[Team Number]], OfficialTeamList[Team Number],0)))</f>
        <v/>
      </c>
      <c r="C81" s="117" t="str">
        <f>IF(ISNA(INDEX(OfficialTeamList[Pod or Lane Number],MATCH(TournamentData[[#This Row],[Team Number]], OfficialTeamList[Team Number],0))),"",INDEX(OfficialTeamList[Pod or Lane Number],MATCH(TournamentData[[#This Row],[Team Number]], OfficialTeamList[Team Number],0)))</f>
        <v/>
      </c>
      <c r="D81" s="37" t="str">
        <f>IF(TournamentData[[#This Row],[Team Number]]="","",IF(ISNA(INDEX('Robot Game Scores'!C:C,MATCH(TournamentData[[#This Row],[Team Number]], 'Robot Game Scores'!$B:$B,0))),0,INDEX('Robot Game Scores'!C:C,MATCH(TournamentData[[#This Row],[Team Number]], 'Robot Game Scores'!$B:$B,0))))</f>
        <v/>
      </c>
      <c r="E81" s="37" t="str">
        <f>IF(TournamentData[[#This Row],[Team Number]]="","",IF(ISNA(INDEX('Robot Game Scores'!D:D,MATCH(TournamentData[[#This Row],[Team Number]], 'Robot Game Scores'!$B:$B,0))),0,INDEX('Robot Game Scores'!D:D,MATCH(TournamentData[[#This Row],[Team Number]], 'Robot Game Scores'!$B:$B,0))))</f>
        <v/>
      </c>
      <c r="F81" s="37" t="str">
        <f>IF(TournamentData[[#This Row],[Team Number]]="","",IF(ISNA(INDEX('Robot Game Scores'!E:E,MATCH(TournamentData[[#This Row],[Team Number]], 'Robot Game Scores'!$B:$B,0))),0,INDEX('Robot Game Scores'!E:E,MATCH(TournamentData[[#This Row],[Team Number]], 'Robot Game Scores'!$B:$B,0))))</f>
        <v/>
      </c>
      <c r="G81" s="37" t="str">
        <f>IF(TournamentData[[#This Row],[Team Number]]="","",IF(ISNA(INDEX('Robot Game Scores'!F:F,MATCH(TournamentData[[#This Row],[Team Number]], 'Robot Game Scores'!$B:$B,0))),0,INDEX('Robot Game Scores'!F:F,MATCH(TournamentData[[#This Row],[Team Number]], 'Robot Game Scores'!$B:$B,0))))</f>
        <v/>
      </c>
      <c r="H81" s="37" t="str">
        <f>IF(TournamentData[[#This Row],[Team Number]]="","",IF(ISNA(INDEX('Robot Game Scores'!G:G,MATCH(TournamentData[[#This Row],[Team Number]], 'Robot Game Scores'!$B:$B,0))),0,INDEX('Robot Game Scores'!G:G,MATCH(TournamentData[[#This Row],[Team Number]], 'Robot Game Scores'!$B:$B,0))))</f>
        <v/>
      </c>
      <c r="I81"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1" s="37" t="str">
        <f>IF(TournamentData[[#This Row],[Team Number]]="","",_xlfn.RANK.EQ(TournamentData[[#This Row],[Max Robot Game Score]],TournamentData[Max Robot Game Score]))</f>
        <v/>
      </c>
      <c r="K81"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1"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1"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1"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1" s="38" t="str">
        <f>IF(TournamentData[[#This Row],[Team Number]]="","",IF(N81,RANK(N81,N$3:N$110,1)-COUNTIF(N$3:N$110,0),NumberOfTeams+1))</f>
        <v/>
      </c>
      <c r="P81" s="38" t="str">
        <f>IF(TournamentData[[#This Row],[Champion''s Rank]]&lt;&gt;"",TournamentData[[#This Row],[Champion''s Rank]],"")</f>
        <v/>
      </c>
      <c r="Q81" s="43">
        <f>IF(ISNA(INDEX(CoreValuesResults[Breakthrough Selection],MATCH(TournamentData[[#This Row],[Team Number]],CoreValuesResults[Team Number],0))),0, UPPER(INDEX(CoreValuesResults[Breakthrough Selection],MATCH(TournamentData[[#This Row],[Team Number]],CoreValuesResults[Team Number],0))))</f>
        <v>0</v>
      </c>
      <c r="R81" s="43">
        <f>IF(ISNA(INDEX(CoreValuesResults[Rising All-Star Selection],MATCH(TournamentData[[#This Row],[Team Number]],CoreValuesResults[Team Number],0))),0, UPPER(INDEX(CoreValuesResults[Rising All-Star Selection],MATCH(TournamentData[[#This Row],[Team Number]],CoreValuesResults[Team Number],0))))</f>
        <v>0</v>
      </c>
      <c r="S81" s="43">
        <f>IF(ISNA(INDEX(CoreValuesResults[Motivate Selection],MATCH(TournamentData[[#This Row],[Team Number]],CoreValuesResults[Team Number],0))),0, UPPER(INDEX(CoreValuesResults[Motivate Selection],MATCH(TournamentData[[#This Row],[Team Number]],CoreValuesResults[Team Number],0))))</f>
        <v>0</v>
      </c>
      <c r="V81" s="41"/>
      <c r="W81" s="37">
        <f>IF(ISNA(INDEX(CoreValuesResults[Core Values Score],MATCH(TournamentData[[#This Row],[Team Number]],CoreValuesResults[Team Number],0))),0,INDEX(CoreValuesResults[Core Values Score],MATCH(TournamentData[[#This Row],[Team Number]],CoreValuesResults[Team Number],0)))</f>
        <v>0</v>
      </c>
      <c r="X81"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1" s="37">
        <f>IF(ISNA(INDEX(RobotDesignResults[Robot Design Score],MATCH(TournamentData[[#This Row],[Team Number]],RobotDesignResults[Team Number],0))),0,INDEX(RobotDesignResults[Robot Design Score],MATCH(TournamentData[[#This Row],[Team Number]],RobotDesignResults[Team Number],0)))</f>
        <v>0</v>
      </c>
      <c r="Z81"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1" s="107">
        <f t="shared" si="2"/>
        <v>0</v>
      </c>
      <c r="AE81" s="63"/>
      <c r="AF81" s="42"/>
      <c r="AG81" s="41"/>
    </row>
    <row r="82" spans="1:33" s="40" customFormat="1" ht="20.25" customHeight="1">
      <c r="A82" s="35"/>
      <c r="B82" s="36" t="str">
        <f>IF(ISNA(INDEX(OfficialTeamList[Team Name],MATCH(TournamentData[[#This Row],[Team Number]], OfficialTeamList[Team Number],0))),"",INDEX(OfficialTeamList[Team Name],MATCH(TournamentData[[#This Row],[Team Number]], OfficialTeamList[Team Number],0)))</f>
        <v/>
      </c>
      <c r="C82" s="117" t="str">
        <f>IF(ISNA(INDEX(OfficialTeamList[Pod or Lane Number],MATCH(TournamentData[[#This Row],[Team Number]], OfficialTeamList[Team Number],0))),"",INDEX(OfficialTeamList[Pod or Lane Number],MATCH(TournamentData[[#This Row],[Team Number]], OfficialTeamList[Team Number],0)))</f>
        <v/>
      </c>
      <c r="D82" s="37" t="str">
        <f>IF(TournamentData[[#This Row],[Team Number]]="","",IF(ISNA(INDEX('Robot Game Scores'!C:C,MATCH(TournamentData[[#This Row],[Team Number]], 'Robot Game Scores'!$B:$B,0))),0,INDEX('Robot Game Scores'!C:C,MATCH(TournamentData[[#This Row],[Team Number]], 'Robot Game Scores'!$B:$B,0))))</f>
        <v/>
      </c>
      <c r="E82" s="37" t="str">
        <f>IF(TournamentData[[#This Row],[Team Number]]="","",IF(ISNA(INDEX('Robot Game Scores'!D:D,MATCH(TournamentData[[#This Row],[Team Number]], 'Robot Game Scores'!$B:$B,0))),0,INDEX('Robot Game Scores'!D:D,MATCH(TournamentData[[#This Row],[Team Number]], 'Robot Game Scores'!$B:$B,0))))</f>
        <v/>
      </c>
      <c r="F82" s="37" t="str">
        <f>IF(TournamentData[[#This Row],[Team Number]]="","",IF(ISNA(INDEX('Robot Game Scores'!E:E,MATCH(TournamentData[[#This Row],[Team Number]], 'Robot Game Scores'!$B:$B,0))),0,INDEX('Robot Game Scores'!E:E,MATCH(TournamentData[[#This Row],[Team Number]], 'Robot Game Scores'!$B:$B,0))))</f>
        <v/>
      </c>
      <c r="G82" s="37" t="str">
        <f>IF(TournamentData[[#This Row],[Team Number]]="","",IF(ISNA(INDEX('Robot Game Scores'!F:F,MATCH(TournamentData[[#This Row],[Team Number]], 'Robot Game Scores'!$B:$B,0))),0,INDEX('Robot Game Scores'!F:F,MATCH(TournamentData[[#This Row],[Team Number]], 'Robot Game Scores'!$B:$B,0))))</f>
        <v/>
      </c>
      <c r="H82" s="37" t="str">
        <f>IF(TournamentData[[#This Row],[Team Number]]="","",IF(ISNA(INDEX('Robot Game Scores'!G:G,MATCH(TournamentData[[#This Row],[Team Number]], 'Robot Game Scores'!$B:$B,0))),0,INDEX('Robot Game Scores'!G:G,MATCH(TournamentData[[#This Row],[Team Number]], 'Robot Game Scores'!$B:$B,0))))</f>
        <v/>
      </c>
      <c r="I82"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2" s="37" t="str">
        <f>IF(TournamentData[[#This Row],[Team Number]]="","",_xlfn.RANK.EQ(TournamentData[[#This Row],[Max Robot Game Score]],TournamentData[Max Robot Game Score]))</f>
        <v/>
      </c>
      <c r="K82"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2"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2"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2"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2" s="38" t="str">
        <f>IF(TournamentData[[#This Row],[Team Number]]="","",IF(N82,RANK(N82,N$3:N$110,1)-COUNTIF(N$3:N$110,0),NumberOfTeams+1))</f>
        <v/>
      </c>
      <c r="P82" s="38" t="str">
        <f>IF(TournamentData[[#This Row],[Champion''s Rank]]&lt;&gt;"",TournamentData[[#This Row],[Champion''s Rank]],"")</f>
        <v/>
      </c>
      <c r="Q82" s="43">
        <f>IF(ISNA(INDEX(CoreValuesResults[Breakthrough Selection],MATCH(TournamentData[[#This Row],[Team Number]],CoreValuesResults[Team Number],0))),0, UPPER(INDEX(CoreValuesResults[Breakthrough Selection],MATCH(TournamentData[[#This Row],[Team Number]],CoreValuesResults[Team Number],0))))</f>
        <v>0</v>
      </c>
      <c r="R82" s="43">
        <f>IF(ISNA(INDEX(CoreValuesResults[Rising All-Star Selection],MATCH(TournamentData[[#This Row],[Team Number]],CoreValuesResults[Team Number],0))),0, UPPER(INDEX(CoreValuesResults[Rising All-Star Selection],MATCH(TournamentData[[#This Row],[Team Number]],CoreValuesResults[Team Number],0))))</f>
        <v>0</v>
      </c>
      <c r="S82" s="43">
        <f>IF(ISNA(INDEX(CoreValuesResults[Motivate Selection],MATCH(TournamentData[[#This Row],[Team Number]],CoreValuesResults[Team Number],0))),0, UPPER(INDEX(CoreValuesResults[Motivate Selection],MATCH(TournamentData[[#This Row],[Team Number]],CoreValuesResults[Team Number],0))))</f>
        <v>0</v>
      </c>
      <c r="V82" s="41"/>
      <c r="W82" s="37">
        <f>IF(ISNA(INDEX(CoreValuesResults[Core Values Score],MATCH(TournamentData[[#This Row],[Team Number]],CoreValuesResults[Team Number],0))),0,INDEX(CoreValuesResults[Core Values Score],MATCH(TournamentData[[#This Row],[Team Number]],CoreValuesResults[Team Number],0)))</f>
        <v>0</v>
      </c>
      <c r="X82"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2" s="37">
        <f>IF(ISNA(INDEX(RobotDesignResults[Robot Design Score],MATCH(TournamentData[[#This Row],[Team Number]],RobotDesignResults[Team Number],0))),0,INDEX(RobotDesignResults[Robot Design Score],MATCH(TournamentData[[#This Row],[Team Number]],RobotDesignResults[Team Number],0)))</f>
        <v>0</v>
      </c>
      <c r="Z82"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2" s="107">
        <f t="shared" si="2"/>
        <v>0</v>
      </c>
      <c r="AE82" s="63"/>
      <c r="AF82" s="42"/>
      <c r="AG82" s="41"/>
    </row>
    <row r="83" spans="1:33" s="40" customFormat="1" ht="20.25" customHeight="1">
      <c r="A83" s="35"/>
      <c r="B83" s="36" t="str">
        <f>IF(ISNA(INDEX(OfficialTeamList[Team Name],MATCH(TournamentData[[#This Row],[Team Number]], OfficialTeamList[Team Number],0))),"",INDEX(OfficialTeamList[Team Name],MATCH(TournamentData[[#This Row],[Team Number]], OfficialTeamList[Team Number],0)))</f>
        <v/>
      </c>
      <c r="C83" s="117" t="str">
        <f>IF(ISNA(INDEX(OfficialTeamList[Pod or Lane Number],MATCH(TournamentData[[#This Row],[Team Number]], OfficialTeamList[Team Number],0))),"",INDEX(OfficialTeamList[Pod or Lane Number],MATCH(TournamentData[[#This Row],[Team Number]], OfficialTeamList[Team Number],0)))</f>
        <v/>
      </c>
      <c r="D83" s="37" t="str">
        <f>IF(TournamentData[[#This Row],[Team Number]]="","",IF(ISNA(INDEX('Robot Game Scores'!C:C,MATCH(TournamentData[[#This Row],[Team Number]], 'Robot Game Scores'!$B:$B,0))),0,INDEX('Robot Game Scores'!C:C,MATCH(TournamentData[[#This Row],[Team Number]], 'Robot Game Scores'!$B:$B,0))))</f>
        <v/>
      </c>
      <c r="E83" s="37" t="str">
        <f>IF(TournamentData[[#This Row],[Team Number]]="","",IF(ISNA(INDEX('Robot Game Scores'!D:D,MATCH(TournamentData[[#This Row],[Team Number]], 'Robot Game Scores'!$B:$B,0))),0,INDEX('Robot Game Scores'!D:D,MATCH(TournamentData[[#This Row],[Team Number]], 'Robot Game Scores'!$B:$B,0))))</f>
        <v/>
      </c>
      <c r="F83" s="37" t="str">
        <f>IF(TournamentData[[#This Row],[Team Number]]="","",IF(ISNA(INDEX('Robot Game Scores'!E:E,MATCH(TournamentData[[#This Row],[Team Number]], 'Robot Game Scores'!$B:$B,0))),0,INDEX('Robot Game Scores'!E:E,MATCH(TournamentData[[#This Row],[Team Number]], 'Robot Game Scores'!$B:$B,0))))</f>
        <v/>
      </c>
      <c r="G83" s="37" t="str">
        <f>IF(TournamentData[[#This Row],[Team Number]]="","",IF(ISNA(INDEX('Robot Game Scores'!F:F,MATCH(TournamentData[[#This Row],[Team Number]], 'Robot Game Scores'!$B:$B,0))),0,INDEX('Robot Game Scores'!F:F,MATCH(TournamentData[[#This Row],[Team Number]], 'Robot Game Scores'!$B:$B,0))))</f>
        <v/>
      </c>
      <c r="H83" s="37" t="str">
        <f>IF(TournamentData[[#This Row],[Team Number]]="","",IF(ISNA(INDEX('Robot Game Scores'!G:G,MATCH(TournamentData[[#This Row],[Team Number]], 'Robot Game Scores'!$B:$B,0))),0,INDEX('Robot Game Scores'!G:G,MATCH(TournamentData[[#This Row],[Team Number]], 'Robot Game Scores'!$B:$B,0))))</f>
        <v/>
      </c>
      <c r="I8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3" s="37" t="str">
        <f>IF(TournamentData[[#This Row],[Team Number]]="","",_xlfn.RANK.EQ(TournamentData[[#This Row],[Max Robot Game Score]],TournamentData[Max Robot Game Score]))</f>
        <v/>
      </c>
      <c r="K8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3" s="38" t="str">
        <f>IF(TournamentData[[#This Row],[Team Number]]="","",IF(N83,RANK(N83,N$3:N$110,1)-COUNTIF(N$3:N$110,0),NumberOfTeams+1))</f>
        <v/>
      </c>
      <c r="P83" s="38" t="str">
        <f>IF(TournamentData[[#This Row],[Champion''s Rank]]&lt;&gt;"",TournamentData[[#This Row],[Champion''s Rank]],"")</f>
        <v/>
      </c>
      <c r="Q83" s="43">
        <f>IF(ISNA(INDEX(CoreValuesResults[Breakthrough Selection],MATCH(TournamentData[[#This Row],[Team Number]],CoreValuesResults[Team Number],0))),0, UPPER(INDEX(CoreValuesResults[Breakthrough Selection],MATCH(TournamentData[[#This Row],[Team Number]],CoreValuesResults[Team Number],0))))</f>
        <v>0</v>
      </c>
      <c r="R83" s="43">
        <f>IF(ISNA(INDEX(CoreValuesResults[Rising All-Star Selection],MATCH(TournamentData[[#This Row],[Team Number]],CoreValuesResults[Team Number],0))),0, UPPER(INDEX(CoreValuesResults[Rising All-Star Selection],MATCH(TournamentData[[#This Row],[Team Number]],CoreValuesResults[Team Number],0))))</f>
        <v>0</v>
      </c>
      <c r="S83" s="43">
        <f>IF(ISNA(INDEX(CoreValuesResults[Motivate Selection],MATCH(TournamentData[[#This Row],[Team Number]],CoreValuesResults[Team Number],0))),0, UPPER(INDEX(CoreValuesResults[Motivate Selection],MATCH(TournamentData[[#This Row],[Team Number]],CoreValuesResults[Team Number],0))))</f>
        <v>0</v>
      </c>
      <c r="V83" s="41"/>
      <c r="W83" s="37">
        <f>IF(ISNA(INDEX(CoreValuesResults[Core Values Score],MATCH(TournamentData[[#This Row],[Team Number]],CoreValuesResults[Team Number],0))),0,INDEX(CoreValuesResults[Core Values Score],MATCH(TournamentData[[#This Row],[Team Number]],CoreValuesResults[Team Number],0)))</f>
        <v>0</v>
      </c>
      <c r="X8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3" s="37">
        <f>IF(ISNA(INDEX(RobotDesignResults[Robot Design Score],MATCH(TournamentData[[#This Row],[Team Number]],RobotDesignResults[Team Number],0))),0,INDEX(RobotDesignResults[Robot Design Score],MATCH(TournamentData[[#This Row],[Team Number]],RobotDesignResults[Team Number],0)))</f>
        <v>0</v>
      </c>
      <c r="Z8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3" s="107">
        <f t="shared" si="2"/>
        <v>0</v>
      </c>
      <c r="AE83" s="63"/>
      <c r="AF83" s="42"/>
      <c r="AG83" s="41"/>
    </row>
    <row r="84" spans="1:33" s="40" customFormat="1" ht="20.25" customHeight="1">
      <c r="A84" s="35"/>
      <c r="B84" s="36" t="str">
        <f>IF(ISNA(INDEX(OfficialTeamList[Team Name],MATCH(TournamentData[[#This Row],[Team Number]], OfficialTeamList[Team Number],0))),"",INDEX(OfficialTeamList[Team Name],MATCH(TournamentData[[#This Row],[Team Number]], OfficialTeamList[Team Number],0)))</f>
        <v/>
      </c>
      <c r="C84" s="117" t="str">
        <f>IF(ISNA(INDEX(OfficialTeamList[Pod or Lane Number],MATCH(TournamentData[[#This Row],[Team Number]], OfficialTeamList[Team Number],0))),"",INDEX(OfficialTeamList[Pod or Lane Number],MATCH(TournamentData[[#This Row],[Team Number]], OfficialTeamList[Team Number],0)))</f>
        <v/>
      </c>
      <c r="D84" s="37" t="str">
        <f>IF(TournamentData[[#This Row],[Team Number]]="","",IF(ISNA(INDEX('Robot Game Scores'!C:C,MATCH(TournamentData[[#This Row],[Team Number]], 'Robot Game Scores'!$B:$B,0))),0,INDEX('Robot Game Scores'!C:C,MATCH(TournamentData[[#This Row],[Team Number]], 'Robot Game Scores'!$B:$B,0))))</f>
        <v/>
      </c>
      <c r="E84" s="37" t="str">
        <f>IF(TournamentData[[#This Row],[Team Number]]="","",IF(ISNA(INDEX('Robot Game Scores'!D:D,MATCH(TournamentData[[#This Row],[Team Number]], 'Robot Game Scores'!$B:$B,0))),0,INDEX('Robot Game Scores'!D:D,MATCH(TournamentData[[#This Row],[Team Number]], 'Robot Game Scores'!$B:$B,0))))</f>
        <v/>
      </c>
      <c r="F84" s="37" t="str">
        <f>IF(TournamentData[[#This Row],[Team Number]]="","",IF(ISNA(INDEX('Robot Game Scores'!E:E,MATCH(TournamentData[[#This Row],[Team Number]], 'Robot Game Scores'!$B:$B,0))),0,INDEX('Robot Game Scores'!E:E,MATCH(TournamentData[[#This Row],[Team Number]], 'Robot Game Scores'!$B:$B,0))))</f>
        <v/>
      </c>
      <c r="G84" s="37" t="str">
        <f>IF(TournamentData[[#This Row],[Team Number]]="","",IF(ISNA(INDEX('Robot Game Scores'!F:F,MATCH(TournamentData[[#This Row],[Team Number]], 'Robot Game Scores'!$B:$B,0))),0,INDEX('Robot Game Scores'!F:F,MATCH(TournamentData[[#This Row],[Team Number]], 'Robot Game Scores'!$B:$B,0))))</f>
        <v/>
      </c>
      <c r="H84" s="37" t="str">
        <f>IF(TournamentData[[#This Row],[Team Number]]="","",IF(ISNA(INDEX('Robot Game Scores'!G:G,MATCH(TournamentData[[#This Row],[Team Number]], 'Robot Game Scores'!$B:$B,0))),0,INDEX('Robot Game Scores'!G:G,MATCH(TournamentData[[#This Row],[Team Number]], 'Robot Game Scores'!$B:$B,0))))</f>
        <v/>
      </c>
      <c r="I8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4" s="37" t="str">
        <f>IF(TournamentData[[#This Row],[Team Number]]="","",_xlfn.RANK.EQ(TournamentData[[#This Row],[Max Robot Game Score]],TournamentData[Max Robot Game Score]))</f>
        <v/>
      </c>
      <c r="K8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4" s="38" t="str">
        <f>IF(TournamentData[[#This Row],[Team Number]]="","",IF(N84,RANK(N84,N$3:N$110,1)-COUNTIF(N$3:N$110,0),NumberOfTeams+1))</f>
        <v/>
      </c>
      <c r="P84" s="38" t="str">
        <f>IF(TournamentData[[#This Row],[Champion''s Rank]]&lt;&gt;"",TournamentData[[#This Row],[Champion''s Rank]],"")</f>
        <v/>
      </c>
      <c r="Q84" s="43">
        <f>IF(ISNA(INDEX(CoreValuesResults[Breakthrough Selection],MATCH(TournamentData[[#This Row],[Team Number]],CoreValuesResults[Team Number],0))),0, UPPER(INDEX(CoreValuesResults[Breakthrough Selection],MATCH(TournamentData[[#This Row],[Team Number]],CoreValuesResults[Team Number],0))))</f>
        <v>0</v>
      </c>
      <c r="R84" s="43">
        <f>IF(ISNA(INDEX(CoreValuesResults[Rising All-Star Selection],MATCH(TournamentData[[#This Row],[Team Number]],CoreValuesResults[Team Number],0))),0, UPPER(INDEX(CoreValuesResults[Rising All-Star Selection],MATCH(TournamentData[[#This Row],[Team Number]],CoreValuesResults[Team Number],0))))</f>
        <v>0</v>
      </c>
      <c r="S84" s="43">
        <f>IF(ISNA(INDEX(CoreValuesResults[Motivate Selection],MATCH(TournamentData[[#This Row],[Team Number]],CoreValuesResults[Team Number],0))),0, UPPER(INDEX(CoreValuesResults[Motivate Selection],MATCH(TournamentData[[#This Row],[Team Number]],CoreValuesResults[Team Number],0))))</f>
        <v>0</v>
      </c>
      <c r="V84" s="41"/>
      <c r="W84" s="37">
        <f>IF(ISNA(INDEX(CoreValuesResults[Core Values Score],MATCH(TournamentData[[#This Row],[Team Number]],CoreValuesResults[Team Number],0))),0,INDEX(CoreValuesResults[Core Values Score],MATCH(TournamentData[[#This Row],[Team Number]],CoreValuesResults[Team Number],0)))</f>
        <v>0</v>
      </c>
      <c r="X8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4" s="37">
        <f>IF(ISNA(INDEX(RobotDesignResults[Robot Design Score],MATCH(TournamentData[[#This Row],[Team Number]],RobotDesignResults[Team Number],0))),0,INDEX(RobotDesignResults[Robot Design Score],MATCH(TournamentData[[#This Row],[Team Number]],RobotDesignResults[Team Number],0)))</f>
        <v>0</v>
      </c>
      <c r="Z8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4" s="107">
        <f t="shared" si="2"/>
        <v>0</v>
      </c>
      <c r="AE84" s="63"/>
      <c r="AF84" s="42"/>
      <c r="AG84" s="41"/>
    </row>
    <row r="85" spans="1:33" s="40" customFormat="1" ht="20.25" customHeight="1">
      <c r="A85" s="35"/>
      <c r="B85" s="36" t="str">
        <f>IF(ISNA(INDEX(OfficialTeamList[Team Name],MATCH(TournamentData[[#This Row],[Team Number]], OfficialTeamList[Team Number],0))),"",INDEX(OfficialTeamList[Team Name],MATCH(TournamentData[[#This Row],[Team Number]], OfficialTeamList[Team Number],0)))</f>
        <v/>
      </c>
      <c r="C85" s="117" t="str">
        <f>IF(ISNA(INDEX(OfficialTeamList[Pod or Lane Number],MATCH(TournamentData[[#This Row],[Team Number]], OfficialTeamList[Team Number],0))),"",INDEX(OfficialTeamList[Pod or Lane Number],MATCH(TournamentData[[#This Row],[Team Number]], OfficialTeamList[Team Number],0)))</f>
        <v/>
      </c>
      <c r="D85" s="37" t="str">
        <f>IF(TournamentData[[#This Row],[Team Number]]="","",IF(ISNA(INDEX('Robot Game Scores'!C:C,MATCH(TournamentData[[#This Row],[Team Number]], 'Robot Game Scores'!$B:$B,0))),0,INDEX('Robot Game Scores'!C:C,MATCH(TournamentData[[#This Row],[Team Number]], 'Robot Game Scores'!$B:$B,0))))</f>
        <v/>
      </c>
      <c r="E85" s="37" t="str">
        <f>IF(TournamentData[[#This Row],[Team Number]]="","",IF(ISNA(INDEX('Robot Game Scores'!D:D,MATCH(TournamentData[[#This Row],[Team Number]], 'Robot Game Scores'!$B:$B,0))),0,INDEX('Robot Game Scores'!D:D,MATCH(TournamentData[[#This Row],[Team Number]], 'Robot Game Scores'!$B:$B,0))))</f>
        <v/>
      </c>
      <c r="F85" s="37" t="str">
        <f>IF(TournamentData[[#This Row],[Team Number]]="","",IF(ISNA(INDEX('Robot Game Scores'!E:E,MATCH(TournamentData[[#This Row],[Team Number]], 'Robot Game Scores'!$B:$B,0))),0,INDEX('Robot Game Scores'!E:E,MATCH(TournamentData[[#This Row],[Team Number]], 'Robot Game Scores'!$B:$B,0))))</f>
        <v/>
      </c>
      <c r="G85" s="37" t="str">
        <f>IF(TournamentData[[#This Row],[Team Number]]="","",IF(ISNA(INDEX('Robot Game Scores'!F:F,MATCH(TournamentData[[#This Row],[Team Number]], 'Robot Game Scores'!$B:$B,0))),0,INDEX('Robot Game Scores'!F:F,MATCH(TournamentData[[#This Row],[Team Number]], 'Robot Game Scores'!$B:$B,0))))</f>
        <v/>
      </c>
      <c r="H85" s="37" t="str">
        <f>IF(TournamentData[[#This Row],[Team Number]]="","",IF(ISNA(INDEX('Robot Game Scores'!G:G,MATCH(TournamentData[[#This Row],[Team Number]], 'Robot Game Scores'!$B:$B,0))),0,INDEX('Robot Game Scores'!G:G,MATCH(TournamentData[[#This Row],[Team Number]], 'Robot Game Scores'!$B:$B,0))))</f>
        <v/>
      </c>
      <c r="I8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5" s="37" t="str">
        <f>IF(TournamentData[[#This Row],[Team Number]]="","",_xlfn.RANK.EQ(TournamentData[[#This Row],[Max Robot Game Score]],TournamentData[Max Robot Game Score]))</f>
        <v/>
      </c>
      <c r="K8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5" s="38" t="str">
        <f>IF(TournamentData[[#This Row],[Team Number]]="","",IF(N85,RANK(N85,N$3:N$110,1)-COUNTIF(N$3:N$110,0),NumberOfTeams+1))</f>
        <v/>
      </c>
      <c r="P85" s="38" t="str">
        <f>IF(TournamentData[[#This Row],[Champion''s Rank]]&lt;&gt;"",TournamentData[[#This Row],[Champion''s Rank]],"")</f>
        <v/>
      </c>
      <c r="Q85" s="43">
        <f>IF(ISNA(INDEX(CoreValuesResults[Breakthrough Selection],MATCH(TournamentData[[#This Row],[Team Number]],CoreValuesResults[Team Number],0))),0, UPPER(INDEX(CoreValuesResults[Breakthrough Selection],MATCH(TournamentData[[#This Row],[Team Number]],CoreValuesResults[Team Number],0))))</f>
        <v>0</v>
      </c>
      <c r="R85" s="43">
        <f>IF(ISNA(INDEX(CoreValuesResults[Rising All-Star Selection],MATCH(TournamentData[[#This Row],[Team Number]],CoreValuesResults[Team Number],0))),0, UPPER(INDEX(CoreValuesResults[Rising All-Star Selection],MATCH(TournamentData[[#This Row],[Team Number]],CoreValuesResults[Team Number],0))))</f>
        <v>0</v>
      </c>
      <c r="S85" s="43">
        <f>IF(ISNA(INDEX(CoreValuesResults[Motivate Selection],MATCH(TournamentData[[#This Row],[Team Number]],CoreValuesResults[Team Number],0))),0, UPPER(INDEX(CoreValuesResults[Motivate Selection],MATCH(TournamentData[[#This Row],[Team Number]],CoreValuesResults[Team Number],0))))</f>
        <v>0</v>
      </c>
      <c r="V85" s="41"/>
      <c r="W85" s="37">
        <f>IF(ISNA(INDEX(CoreValuesResults[Core Values Score],MATCH(TournamentData[[#This Row],[Team Number]],CoreValuesResults[Team Number],0))),0,INDEX(CoreValuesResults[Core Values Score],MATCH(TournamentData[[#This Row],[Team Number]],CoreValuesResults[Team Number],0)))</f>
        <v>0</v>
      </c>
      <c r="X8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5" s="37">
        <f>IF(ISNA(INDEX(RobotDesignResults[Robot Design Score],MATCH(TournamentData[[#This Row],[Team Number]],RobotDesignResults[Team Number],0))),0,INDEX(RobotDesignResults[Robot Design Score],MATCH(TournamentData[[#This Row],[Team Number]],RobotDesignResults[Team Number],0)))</f>
        <v>0</v>
      </c>
      <c r="Z8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5" s="107">
        <f t="shared" si="2"/>
        <v>0</v>
      </c>
      <c r="AE85" s="63"/>
      <c r="AF85" s="42"/>
      <c r="AG85" s="41"/>
    </row>
    <row r="86" spans="1:33" s="40" customFormat="1" ht="20.25" customHeight="1">
      <c r="A86" s="35"/>
      <c r="B86" s="36" t="str">
        <f>IF(ISNA(INDEX(OfficialTeamList[Team Name],MATCH(TournamentData[[#This Row],[Team Number]], OfficialTeamList[Team Number],0))),"",INDEX(OfficialTeamList[Team Name],MATCH(TournamentData[[#This Row],[Team Number]], OfficialTeamList[Team Number],0)))</f>
        <v/>
      </c>
      <c r="C86" s="117" t="str">
        <f>IF(ISNA(INDEX(OfficialTeamList[Pod or Lane Number],MATCH(TournamentData[[#This Row],[Team Number]], OfficialTeamList[Team Number],0))),"",INDEX(OfficialTeamList[Pod or Lane Number],MATCH(TournamentData[[#This Row],[Team Number]], OfficialTeamList[Team Number],0)))</f>
        <v/>
      </c>
      <c r="D86" s="37" t="str">
        <f>IF(TournamentData[[#This Row],[Team Number]]="","",IF(ISNA(INDEX('Robot Game Scores'!C:C,MATCH(TournamentData[[#This Row],[Team Number]], 'Robot Game Scores'!$B:$B,0))),0,INDEX('Robot Game Scores'!C:C,MATCH(TournamentData[[#This Row],[Team Number]], 'Robot Game Scores'!$B:$B,0))))</f>
        <v/>
      </c>
      <c r="E86" s="37" t="str">
        <f>IF(TournamentData[[#This Row],[Team Number]]="","",IF(ISNA(INDEX('Robot Game Scores'!D:D,MATCH(TournamentData[[#This Row],[Team Number]], 'Robot Game Scores'!$B:$B,0))),0,INDEX('Robot Game Scores'!D:D,MATCH(TournamentData[[#This Row],[Team Number]], 'Robot Game Scores'!$B:$B,0))))</f>
        <v/>
      </c>
      <c r="F86" s="37" t="str">
        <f>IF(TournamentData[[#This Row],[Team Number]]="","",IF(ISNA(INDEX('Robot Game Scores'!E:E,MATCH(TournamentData[[#This Row],[Team Number]], 'Robot Game Scores'!$B:$B,0))),0,INDEX('Robot Game Scores'!E:E,MATCH(TournamentData[[#This Row],[Team Number]], 'Robot Game Scores'!$B:$B,0))))</f>
        <v/>
      </c>
      <c r="G86" s="37" t="str">
        <f>IF(TournamentData[[#This Row],[Team Number]]="","",IF(ISNA(INDEX('Robot Game Scores'!F:F,MATCH(TournamentData[[#This Row],[Team Number]], 'Robot Game Scores'!$B:$B,0))),0,INDEX('Robot Game Scores'!F:F,MATCH(TournamentData[[#This Row],[Team Number]], 'Robot Game Scores'!$B:$B,0))))</f>
        <v/>
      </c>
      <c r="H86" s="37" t="str">
        <f>IF(TournamentData[[#This Row],[Team Number]]="","",IF(ISNA(INDEX('Robot Game Scores'!G:G,MATCH(TournamentData[[#This Row],[Team Number]], 'Robot Game Scores'!$B:$B,0))),0,INDEX('Robot Game Scores'!G:G,MATCH(TournamentData[[#This Row],[Team Number]], 'Robot Game Scores'!$B:$B,0))))</f>
        <v/>
      </c>
      <c r="I8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6" s="37" t="str">
        <f>IF(TournamentData[[#This Row],[Team Number]]="","",_xlfn.RANK.EQ(TournamentData[[#This Row],[Max Robot Game Score]],TournamentData[Max Robot Game Score]))</f>
        <v/>
      </c>
      <c r="K8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6" s="38" t="str">
        <f>IF(TournamentData[[#This Row],[Team Number]]="","",IF(N86,RANK(N86,N$3:N$110,1)-COUNTIF(N$3:N$110,0),NumberOfTeams+1))</f>
        <v/>
      </c>
      <c r="P86" s="38" t="str">
        <f>IF(TournamentData[[#This Row],[Champion''s Rank]]&lt;&gt;"",TournamentData[[#This Row],[Champion''s Rank]],"")</f>
        <v/>
      </c>
      <c r="Q86" s="43">
        <f>IF(ISNA(INDEX(CoreValuesResults[Breakthrough Selection],MATCH(TournamentData[[#This Row],[Team Number]],CoreValuesResults[Team Number],0))),0, UPPER(INDEX(CoreValuesResults[Breakthrough Selection],MATCH(TournamentData[[#This Row],[Team Number]],CoreValuesResults[Team Number],0))))</f>
        <v>0</v>
      </c>
      <c r="R86" s="43">
        <f>IF(ISNA(INDEX(CoreValuesResults[Rising All-Star Selection],MATCH(TournamentData[[#This Row],[Team Number]],CoreValuesResults[Team Number],0))),0, UPPER(INDEX(CoreValuesResults[Rising All-Star Selection],MATCH(TournamentData[[#This Row],[Team Number]],CoreValuesResults[Team Number],0))))</f>
        <v>0</v>
      </c>
      <c r="S86" s="43">
        <f>IF(ISNA(INDEX(CoreValuesResults[Motivate Selection],MATCH(TournamentData[[#This Row],[Team Number]],CoreValuesResults[Team Number],0))),0, UPPER(INDEX(CoreValuesResults[Motivate Selection],MATCH(TournamentData[[#This Row],[Team Number]],CoreValuesResults[Team Number],0))))</f>
        <v>0</v>
      </c>
      <c r="V86" s="41"/>
      <c r="W86" s="37">
        <f>IF(ISNA(INDEX(CoreValuesResults[Core Values Score],MATCH(TournamentData[[#This Row],[Team Number]],CoreValuesResults[Team Number],0))),0,INDEX(CoreValuesResults[Core Values Score],MATCH(TournamentData[[#This Row],[Team Number]],CoreValuesResults[Team Number],0)))</f>
        <v>0</v>
      </c>
      <c r="X8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6" s="37">
        <f>IF(ISNA(INDEX(RobotDesignResults[Robot Design Score],MATCH(TournamentData[[#This Row],[Team Number]],RobotDesignResults[Team Number],0))),0,INDEX(RobotDesignResults[Robot Design Score],MATCH(TournamentData[[#This Row],[Team Number]],RobotDesignResults[Team Number],0)))</f>
        <v>0</v>
      </c>
      <c r="Z8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6" s="107">
        <f t="shared" si="2"/>
        <v>0</v>
      </c>
      <c r="AE86" s="63"/>
      <c r="AF86" s="42"/>
      <c r="AG86" s="41"/>
    </row>
    <row r="87" spans="1:33" s="40" customFormat="1" ht="20.25" customHeight="1">
      <c r="A87" s="35"/>
      <c r="B87" s="36" t="str">
        <f>IF(ISNA(INDEX(OfficialTeamList[Team Name],MATCH(TournamentData[[#This Row],[Team Number]], OfficialTeamList[Team Number],0))),"",INDEX(OfficialTeamList[Team Name],MATCH(TournamentData[[#This Row],[Team Number]], OfficialTeamList[Team Number],0)))</f>
        <v/>
      </c>
      <c r="C87" s="117" t="str">
        <f>IF(ISNA(INDEX(OfficialTeamList[Pod or Lane Number],MATCH(TournamentData[[#This Row],[Team Number]], OfficialTeamList[Team Number],0))),"",INDEX(OfficialTeamList[Pod or Lane Number],MATCH(TournamentData[[#This Row],[Team Number]], OfficialTeamList[Team Number],0)))</f>
        <v/>
      </c>
      <c r="D87" s="37" t="str">
        <f>IF(TournamentData[[#This Row],[Team Number]]="","",IF(ISNA(INDEX('Robot Game Scores'!C:C,MATCH(TournamentData[[#This Row],[Team Number]], 'Robot Game Scores'!$B:$B,0))),0,INDEX('Robot Game Scores'!C:C,MATCH(TournamentData[[#This Row],[Team Number]], 'Robot Game Scores'!$B:$B,0))))</f>
        <v/>
      </c>
      <c r="E87" s="37" t="str">
        <f>IF(TournamentData[[#This Row],[Team Number]]="","",IF(ISNA(INDEX('Robot Game Scores'!D:D,MATCH(TournamentData[[#This Row],[Team Number]], 'Robot Game Scores'!$B:$B,0))),0,INDEX('Robot Game Scores'!D:D,MATCH(TournamentData[[#This Row],[Team Number]], 'Robot Game Scores'!$B:$B,0))))</f>
        <v/>
      </c>
      <c r="F87" s="37" t="str">
        <f>IF(TournamentData[[#This Row],[Team Number]]="","",IF(ISNA(INDEX('Robot Game Scores'!E:E,MATCH(TournamentData[[#This Row],[Team Number]], 'Robot Game Scores'!$B:$B,0))),0,INDEX('Robot Game Scores'!E:E,MATCH(TournamentData[[#This Row],[Team Number]], 'Robot Game Scores'!$B:$B,0))))</f>
        <v/>
      </c>
      <c r="G87" s="37" t="str">
        <f>IF(TournamentData[[#This Row],[Team Number]]="","",IF(ISNA(INDEX('Robot Game Scores'!F:F,MATCH(TournamentData[[#This Row],[Team Number]], 'Robot Game Scores'!$B:$B,0))),0,INDEX('Robot Game Scores'!F:F,MATCH(TournamentData[[#This Row],[Team Number]], 'Robot Game Scores'!$B:$B,0))))</f>
        <v/>
      </c>
      <c r="H87" s="37" t="str">
        <f>IF(TournamentData[[#This Row],[Team Number]]="","",IF(ISNA(INDEX('Robot Game Scores'!G:G,MATCH(TournamentData[[#This Row],[Team Number]], 'Robot Game Scores'!$B:$B,0))),0,INDEX('Robot Game Scores'!G:G,MATCH(TournamentData[[#This Row],[Team Number]], 'Robot Game Scores'!$B:$B,0))))</f>
        <v/>
      </c>
      <c r="I8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7" s="37" t="str">
        <f>IF(TournamentData[[#This Row],[Team Number]]="","",_xlfn.RANK.EQ(TournamentData[[#This Row],[Max Robot Game Score]],TournamentData[Max Robot Game Score]))</f>
        <v/>
      </c>
      <c r="K8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7" s="38" t="str">
        <f>IF(TournamentData[[#This Row],[Team Number]]="","",IF(N87,RANK(N87,N$3:N$110,1)-COUNTIF(N$3:N$110,0),NumberOfTeams+1))</f>
        <v/>
      </c>
      <c r="P87" s="38" t="str">
        <f>IF(TournamentData[[#This Row],[Champion''s Rank]]&lt;&gt;"",TournamentData[[#This Row],[Champion''s Rank]],"")</f>
        <v/>
      </c>
      <c r="Q87" s="43">
        <f>IF(ISNA(INDEX(CoreValuesResults[Breakthrough Selection],MATCH(TournamentData[[#This Row],[Team Number]],CoreValuesResults[Team Number],0))),0, UPPER(INDEX(CoreValuesResults[Breakthrough Selection],MATCH(TournamentData[[#This Row],[Team Number]],CoreValuesResults[Team Number],0))))</f>
        <v>0</v>
      </c>
      <c r="R87" s="43">
        <f>IF(ISNA(INDEX(CoreValuesResults[Rising All-Star Selection],MATCH(TournamentData[[#This Row],[Team Number]],CoreValuesResults[Team Number],0))),0, UPPER(INDEX(CoreValuesResults[Rising All-Star Selection],MATCH(TournamentData[[#This Row],[Team Number]],CoreValuesResults[Team Number],0))))</f>
        <v>0</v>
      </c>
      <c r="S87" s="43">
        <f>IF(ISNA(INDEX(CoreValuesResults[Motivate Selection],MATCH(TournamentData[[#This Row],[Team Number]],CoreValuesResults[Team Number],0))),0, UPPER(INDEX(CoreValuesResults[Motivate Selection],MATCH(TournamentData[[#This Row],[Team Number]],CoreValuesResults[Team Number],0))))</f>
        <v>0</v>
      </c>
      <c r="V87" s="41"/>
      <c r="W87" s="37">
        <f>IF(ISNA(INDEX(CoreValuesResults[Core Values Score],MATCH(TournamentData[[#This Row],[Team Number]],CoreValuesResults[Team Number],0))),0,INDEX(CoreValuesResults[Core Values Score],MATCH(TournamentData[[#This Row],[Team Number]],CoreValuesResults[Team Number],0)))</f>
        <v>0</v>
      </c>
      <c r="X8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7" s="37">
        <f>IF(ISNA(INDEX(RobotDesignResults[Robot Design Score],MATCH(TournamentData[[#This Row],[Team Number]],RobotDesignResults[Team Number],0))),0,INDEX(RobotDesignResults[Robot Design Score],MATCH(TournamentData[[#This Row],[Team Number]],RobotDesignResults[Team Number],0)))</f>
        <v>0</v>
      </c>
      <c r="Z8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7" s="107">
        <f t="shared" si="2"/>
        <v>0</v>
      </c>
      <c r="AE87" s="63"/>
      <c r="AF87" s="42"/>
      <c r="AG87" s="41"/>
    </row>
    <row r="88" spans="1:33" s="40" customFormat="1" ht="20.25" customHeight="1">
      <c r="A88" s="35"/>
      <c r="B88" s="36" t="str">
        <f>IF(ISNA(INDEX(OfficialTeamList[Team Name],MATCH(TournamentData[[#This Row],[Team Number]], OfficialTeamList[Team Number],0))),"",INDEX(OfficialTeamList[Team Name],MATCH(TournamentData[[#This Row],[Team Number]], OfficialTeamList[Team Number],0)))</f>
        <v/>
      </c>
      <c r="C88" s="117" t="str">
        <f>IF(ISNA(INDEX(OfficialTeamList[Pod or Lane Number],MATCH(TournamentData[[#This Row],[Team Number]], OfficialTeamList[Team Number],0))),"",INDEX(OfficialTeamList[Pod or Lane Number],MATCH(TournamentData[[#This Row],[Team Number]], OfficialTeamList[Team Number],0)))</f>
        <v/>
      </c>
      <c r="D88" s="37" t="str">
        <f>IF(TournamentData[[#This Row],[Team Number]]="","",IF(ISNA(INDEX('Robot Game Scores'!C:C,MATCH(TournamentData[[#This Row],[Team Number]], 'Robot Game Scores'!$B:$B,0))),0,INDEX('Robot Game Scores'!C:C,MATCH(TournamentData[[#This Row],[Team Number]], 'Robot Game Scores'!$B:$B,0))))</f>
        <v/>
      </c>
      <c r="E88" s="37" t="str">
        <f>IF(TournamentData[[#This Row],[Team Number]]="","",IF(ISNA(INDEX('Robot Game Scores'!D:D,MATCH(TournamentData[[#This Row],[Team Number]], 'Robot Game Scores'!$B:$B,0))),0,INDEX('Robot Game Scores'!D:D,MATCH(TournamentData[[#This Row],[Team Number]], 'Robot Game Scores'!$B:$B,0))))</f>
        <v/>
      </c>
      <c r="F88" s="37" t="str">
        <f>IF(TournamentData[[#This Row],[Team Number]]="","",IF(ISNA(INDEX('Robot Game Scores'!E:E,MATCH(TournamentData[[#This Row],[Team Number]], 'Robot Game Scores'!$B:$B,0))),0,INDEX('Robot Game Scores'!E:E,MATCH(TournamentData[[#This Row],[Team Number]], 'Robot Game Scores'!$B:$B,0))))</f>
        <v/>
      </c>
      <c r="G88" s="37" t="str">
        <f>IF(TournamentData[[#This Row],[Team Number]]="","",IF(ISNA(INDEX('Robot Game Scores'!F:F,MATCH(TournamentData[[#This Row],[Team Number]], 'Robot Game Scores'!$B:$B,0))),0,INDEX('Robot Game Scores'!F:F,MATCH(TournamentData[[#This Row],[Team Number]], 'Robot Game Scores'!$B:$B,0))))</f>
        <v/>
      </c>
      <c r="H88" s="37" t="str">
        <f>IF(TournamentData[[#This Row],[Team Number]]="","",IF(ISNA(INDEX('Robot Game Scores'!G:G,MATCH(TournamentData[[#This Row],[Team Number]], 'Robot Game Scores'!$B:$B,0))),0,INDEX('Robot Game Scores'!G:G,MATCH(TournamentData[[#This Row],[Team Number]], 'Robot Game Scores'!$B:$B,0))))</f>
        <v/>
      </c>
      <c r="I8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8" s="37" t="str">
        <f>IF(TournamentData[[#This Row],[Team Number]]="","",_xlfn.RANK.EQ(TournamentData[[#This Row],[Max Robot Game Score]],TournamentData[Max Robot Game Score]))</f>
        <v/>
      </c>
      <c r="K8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8" s="38" t="str">
        <f>IF(TournamentData[[#This Row],[Team Number]]="","",IF(N88,RANK(N88,N$3:N$110,1)-COUNTIF(N$3:N$110,0),NumberOfTeams+1))</f>
        <v/>
      </c>
      <c r="P88" s="38" t="str">
        <f>IF(TournamentData[[#This Row],[Champion''s Rank]]&lt;&gt;"",TournamentData[[#This Row],[Champion''s Rank]],"")</f>
        <v/>
      </c>
      <c r="Q88" s="43">
        <f>IF(ISNA(INDEX(CoreValuesResults[Breakthrough Selection],MATCH(TournamentData[[#This Row],[Team Number]],CoreValuesResults[Team Number],0))),0, UPPER(INDEX(CoreValuesResults[Breakthrough Selection],MATCH(TournamentData[[#This Row],[Team Number]],CoreValuesResults[Team Number],0))))</f>
        <v>0</v>
      </c>
      <c r="R88" s="43">
        <f>IF(ISNA(INDEX(CoreValuesResults[Rising All-Star Selection],MATCH(TournamentData[[#This Row],[Team Number]],CoreValuesResults[Team Number],0))),0, UPPER(INDEX(CoreValuesResults[Rising All-Star Selection],MATCH(TournamentData[[#This Row],[Team Number]],CoreValuesResults[Team Number],0))))</f>
        <v>0</v>
      </c>
      <c r="S88" s="43">
        <f>IF(ISNA(INDEX(CoreValuesResults[Motivate Selection],MATCH(TournamentData[[#This Row],[Team Number]],CoreValuesResults[Team Number],0))),0, UPPER(INDEX(CoreValuesResults[Motivate Selection],MATCH(TournamentData[[#This Row],[Team Number]],CoreValuesResults[Team Number],0))))</f>
        <v>0</v>
      </c>
      <c r="V88" s="41"/>
      <c r="W88" s="37">
        <f>IF(ISNA(INDEX(CoreValuesResults[Core Values Score],MATCH(TournamentData[[#This Row],[Team Number]],CoreValuesResults[Team Number],0))),0,INDEX(CoreValuesResults[Core Values Score],MATCH(TournamentData[[#This Row],[Team Number]],CoreValuesResults[Team Number],0)))</f>
        <v>0</v>
      </c>
      <c r="X8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8" s="37">
        <f>IF(ISNA(INDEX(RobotDesignResults[Robot Design Score],MATCH(TournamentData[[#This Row],[Team Number]],RobotDesignResults[Team Number],0))),0,INDEX(RobotDesignResults[Robot Design Score],MATCH(TournamentData[[#This Row],[Team Number]],RobotDesignResults[Team Number],0)))</f>
        <v>0</v>
      </c>
      <c r="Z8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8" s="107">
        <f t="shared" si="2"/>
        <v>0</v>
      </c>
      <c r="AE88" s="63"/>
      <c r="AF88" s="42"/>
      <c r="AG88" s="41"/>
    </row>
    <row r="89" spans="1:33" s="40" customFormat="1" ht="20.25" customHeight="1">
      <c r="A89" s="35"/>
      <c r="B89" s="36" t="str">
        <f>IF(ISNA(INDEX(OfficialTeamList[Team Name],MATCH(TournamentData[[#This Row],[Team Number]], OfficialTeamList[Team Number],0))),"",INDEX(OfficialTeamList[Team Name],MATCH(TournamentData[[#This Row],[Team Number]], OfficialTeamList[Team Number],0)))</f>
        <v/>
      </c>
      <c r="C89" s="117" t="str">
        <f>IF(ISNA(INDEX(OfficialTeamList[Pod or Lane Number],MATCH(TournamentData[[#This Row],[Team Number]], OfficialTeamList[Team Number],0))),"",INDEX(OfficialTeamList[Pod or Lane Number],MATCH(TournamentData[[#This Row],[Team Number]], OfficialTeamList[Team Number],0)))</f>
        <v/>
      </c>
      <c r="D89" s="37" t="str">
        <f>IF(TournamentData[[#This Row],[Team Number]]="","",IF(ISNA(INDEX('Robot Game Scores'!C:C,MATCH(TournamentData[[#This Row],[Team Number]], 'Robot Game Scores'!$B:$B,0))),0,INDEX('Robot Game Scores'!C:C,MATCH(TournamentData[[#This Row],[Team Number]], 'Robot Game Scores'!$B:$B,0))))</f>
        <v/>
      </c>
      <c r="E89" s="37" t="str">
        <f>IF(TournamentData[[#This Row],[Team Number]]="","",IF(ISNA(INDEX('Robot Game Scores'!D:D,MATCH(TournamentData[[#This Row],[Team Number]], 'Robot Game Scores'!$B:$B,0))),0,INDEX('Robot Game Scores'!D:D,MATCH(TournamentData[[#This Row],[Team Number]], 'Robot Game Scores'!$B:$B,0))))</f>
        <v/>
      </c>
      <c r="F89" s="37" t="str">
        <f>IF(TournamentData[[#This Row],[Team Number]]="","",IF(ISNA(INDEX('Robot Game Scores'!E:E,MATCH(TournamentData[[#This Row],[Team Number]], 'Robot Game Scores'!$B:$B,0))),0,INDEX('Robot Game Scores'!E:E,MATCH(TournamentData[[#This Row],[Team Number]], 'Robot Game Scores'!$B:$B,0))))</f>
        <v/>
      </c>
      <c r="G89" s="37" t="str">
        <f>IF(TournamentData[[#This Row],[Team Number]]="","",IF(ISNA(INDEX('Robot Game Scores'!F:F,MATCH(TournamentData[[#This Row],[Team Number]], 'Robot Game Scores'!$B:$B,0))),0,INDEX('Robot Game Scores'!F:F,MATCH(TournamentData[[#This Row],[Team Number]], 'Robot Game Scores'!$B:$B,0))))</f>
        <v/>
      </c>
      <c r="H89" s="37" t="str">
        <f>IF(TournamentData[[#This Row],[Team Number]]="","",IF(ISNA(INDEX('Robot Game Scores'!G:G,MATCH(TournamentData[[#This Row],[Team Number]], 'Robot Game Scores'!$B:$B,0))),0,INDEX('Robot Game Scores'!G:G,MATCH(TournamentData[[#This Row],[Team Number]], 'Robot Game Scores'!$B:$B,0))))</f>
        <v/>
      </c>
      <c r="I8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89" s="37" t="str">
        <f>IF(TournamentData[[#This Row],[Team Number]]="","",_xlfn.RANK.EQ(TournamentData[[#This Row],[Max Robot Game Score]],TournamentData[Max Robot Game Score]))</f>
        <v/>
      </c>
      <c r="K8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8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8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8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89" s="38" t="str">
        <f>IF(TournamentData[[#This Row],[Team Number]]="","",IF(N89,RANK(N89,N$3:N$110,1)-COUNTIF(N$3:N$110,0),NumberOfTeams+1))</f>
        <v/>
      </c>
      <c r="P89" s="38" t="str">
        <f>IF(TournamentData[[#This Row],[Champion''s Rank]]&lt;&gt;"",TournamentData[[#This Row],[Champion''s Rank]],"")</f>
        <v/>
      </c>
      <c r="Q89" s="43">
        <f>IF(ISNA(INDEX(CoreValuesResults[Breakthrough Selection],MATCH(TournamentData[[#This Row],[Team Number]],CoreValuesResults[Team Number],0))),0, UPPER(INDEX(CoreValuesResults[Breakthrough Selection],MATCH(TournamentData[[#This Row],[Team Number]],CoreValuesResults[Team Number],0))))</f>
        <v>0</v>
      </c>
      <c r="R89" s="43">
        <f>IF(ISNA(INDEX(CoreValuesResults[Rising All-Star Selection],MATCH(TournamentData[[#This Row],[Team Number]],CoreValuesResults[Team Number],0))),0, UPPER(INDEX(CoreValuesResults[Rising All-Star Selection],MATCH(TournamentData[[#This Row],[Team Number]],CoreValuesResults[Team Number],0))))</f>
        <v>0</v>
      </c>
      <c r="S89" s="43">
        <f>IF(ISNA(INDEX(CoreValuesResults[Motivate Selection],MATCH(TournamentData[[#This Row],[Team Number]],CoreValuesResults[Team Number],0))),0, UPPER(INDEX(CoreValuesResults[Motivate Selection],MATCH(TournamentData[[#This Row],[Team Number]],CoreValuesResults[Team Number],0))))</f>
        <v>0</v>
      </c>
      <c r="V89" s="41"/>
      <c r="W89" s="37">
        <f>IF(ISNA(INDEX(CoreValuesResults[Core Values Score],MATCH(TournamentData[[#This Row],[Team Number]],CoreValuesResults[Team Number],0))),0,INDEX(CoreValuesResults[Core Values Score],MATCH(TournamentData[[#This Row],[Team Number]],CoreValuesResults[Team Number],0)))</f>
        <v>0</v>
      </c>
      <c r="X8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89" s="37">
        <f>IF(ISNA(INDEX(RobotDesignResults[Robot Design Score],MATCH(TournamentData[[#This Row],[Team Number]],RobotDesignResults[Team Number],0))),0,INDEX(RobotDesignResults[Robot Design Score],MATCH(TournamentData[[#This Row],[Team Number]],RobotDesignResults[Team Number],0)))</f>
        <v>0</v>
      </c>
      <c r="Z8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89" s="107">
        <f t="shared" si="2"/>
        <v>0</v>
      </c>
      <c r="AE89" s="63"/>
      <c r="AF89" s="42"/>
      <c r="AG89" s="41"/>
    </row>
    <row r="90" spans="1:33" s="40" customFormat="1" ht="20.25" customHeight="1">
      <c r="A90" s="35"/>
      <c r="B90" s="36" t="str">
        <f>IF(ISNA(INDEX(OfficialTeamList[Team Name],MATCH(TournamentData[[#This Row],[Team Number]], OfficialTeamList[Team Number],0))),"",INDEX(OfficialTeamList[Team Name],MATCH(TournamentData[[#This Row],[Team Number]], OfficialTeamList[Team Number],0)))</f>
        <v/>
      </c>
      <c r="C90" s="117" t="str">
        <f>IF(ISNA(INDEX(OfficialTeamList[Pod or Lane Number],MATCH(TournamentData[[#This Row],[Team Number]], OfficialTeamList[Team Number],0))),"",INDEX(OfficialTeamList[Pod or Lane Number],MATCH(TournamentData[[#This Row],[Team Number]], OfficialTeamList[Team Number],0)))</f>
        <v/>
      </c>
      <c r="D90" s="37" t="str">
        <f>IF(TournamentData[[#This Row],[Team Number]]="","",IF(ISNA(INDEX('Robot Game Scores'!C:C,MATCH(TournamentData[[#This Row],[Team Number]], 'Robot Game Scores'!$B:$B,0))),0,INDEX('Robot Game Scores'!C:C,MATCH(TournamentData[[#This Row],[Team Number]], 'Robot Game Scores'!$B:$B,0))))</f>
        <v/>
      </c>
      <c r="E90" s="37" t="str">
        <f>IF(TournamentData[[#This Row],[Team Number]]="","",IF(ISNA(INDEX('Robot Game Scores'!D:D,MATCH(TournamentData[[#This Row],[Team Number]], 'Robot Game Scores'!$B:$B,0))),0,INDEX('Robot Game Scores'!D:D,MATCH(TournamentData[[#This Row],[Team Number]], 'Robot Game Scores'!$B:$B,0))))</f>
        <v/>
      </c>
      <c r="F90" s="37" t="str">
        <f>IF(TournamentData[[#This Row],[Team Number]]="","",IF(ISNA(INDEX('Robot Game Scores'!E:E,MATCH(TournamentData[[#This Row],[Team Number]], 'Robot Game Scores'!$B:$B,0))),0,INDEX('Robot Game Scores'!E:E,MATCH(TournamentData[[#This Row],[Team Number]], 'Robot Game Scores'!$B:$B,0))))</f>
        <v/>
      </c>
      <c r="G90" s="37" t="str">
        <f>IF(TournamentData[[#This Row],[Team Number]]="","",IF(ISNA(INDEX('Robot Game Scores'!F:F,MATCH(TournamentData[[#This Row],[Team Number]], 'Robot Game Scores'!$B:$B,0))),0,INDEX('Robot Game Scores'!F:F,MATCH(TournamentData[[#This Row],[Team Number]], 'Robot Game Scores'!$B:$B,0))))</f>
        <v/>
      </c>
      <c r="H90" s="37" t="str">
        <f>IF(TournamentData[[#This Row],[Team Number]]="","",IF(ISNA(INDEX('Robot Game Scores'!G:G,MATCH(TournamentData[[#This Row],[Team Number]], 'Robot Game Scores'!$B:$B,0))),0,INDEX('Robot Game Scores'!G:G,MATCH(TournamentData[[#This Row],[Team Number]], 'Robot Game Scores'!$B:$B,0))))</f>
        <v/>
      </c>
      <c r="I9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0" s="37" t="str">
        <f>IF(TournamentData[[#This Row],[Team Number]]="","",_xlfn.RANK.EQ(TournamentData[[#This Row],[Max Robot Game Score]],TournamentData[Max Robot Game Score]))</f>
        <v/>
      </c>
      <c r="K9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0" s="38" t="str">
        <f>IF(TournamentData[[#This Row],[Team Number]]="","",IF(N90,RANK(N90,N$3:N$110,1)-COUNTIF(N$3:N$110,0),NumberOfTeams+1))</f>
        <v/>
      </c>
      <c r="P90" s="38" t="str">
        <f>IF(TournamentData[[#This Row],[Champion''s Rank]]&lt;&gt;"",TournamentData[[#This Row],[Champion''s Rank]],"")</f>
        <v/>
      </c>
      <c r="Q90" s="43">
        <f>IF(ISNA(INDEX(CoreValuesResults[Breakthrough Selection],MATCH(TournamentData[[#This Row],[Team Number]],CoreValuesResults[Team Number],0))),0, UPPER(INDEX(CoreValuesResults[Breakthrough Selection],MATCH(TournamentData[[#This Row],[Team Number]],CoreValuesResults[Team Number],0))))</f>
        <v>0</v>
      </c>
      <c r="R90" s="43">
        <f>IF(ISNA(INDEX(CoreValuesResults[Rising All-Star Selection],MATCH(TournamentData[[#This Row],[Team Number]],CoreValuesResults[Team Number],0))),0, UPPER(INDEX(CoreValuesResults[Rising All-Star Selection],MATCH(TournamentData[[#This Row],[Team Number]],CoreValuesResults[Team Number],0))))</f>
        <v>0</v>
      </c>
      <c r="S90" s="43">
        <f>IF(ISNA(INDEX(CoreValuesResults[Motivate Selection],MATCH(TournamentData[[#This Row],[Team Number]],CoreValuesResults[Team Number],0))),0, UPPER(INDEX(CoreValuesResults[Motivate Selection],MATCH(TournamentData[[#This Row],[Team Number]],CoreValuesResults[Team Number],0))))</f>
        <v>0</v>
      </c>
      <c r="V90" s="41"/>
      <c r="W90" s="37">
        <f>IF(ISNA(INDEX(CoreValuesResults[Core Values Score],MATCH(TournamentData[[#This Row],[Team Number]],CoreValuesResults[Team Number],0))),0,INDEX(CoreValuesResults[Core Values Score],MATCH(TournamentData[[#This Row],[Team Number]],CoreValuesResults[Team Number],0)))</f>
        <v>0</v>
      </c>
      <c r="X9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0" s="37">
        <f>IF(ISNA(INDEX(RobotDesignResults[Robot Design Score],MATCH(TournamentData[[#This Row],[Team Number]],RobotDesignResults[Team Number],0))),0,INDEX(RobotDesignResults[Robot Design Score],MATCH(TournamentData[[#This Row],[Team Number]],RobotDesignResults[Team Number],0)))</f>
        <v>0</v>
      </c>
      <c r="Z9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0" s="107">
        <f t="shared" si="2"/>
        <v>0</v>
      </c>
      <c r="AE90" s="63"/>
      <c r="AF90" s="42"/>
      <c r="AG90" s="41"/>
    </row>
    <row r="91" spans="1:33" s="40" customFormat="1" ht="20.25" customHeight="1">
      <c r="A91" s="35"/>
      <c r="B91" s="36" t="str">
        <f>IF(ISNA(INDEX(OfficialTeamList[Team Name],MATCH(TournamentData[[#This Row],[Team Number]], OfficialTeamList[Team Number],0))),"",INDEX(OfficialTeamList[Team Name],MATCH(TournamentData[[#This Row],[Team Number]], OfficialTeamList[Team Number],0)))</f>
        <v/>
      </c>
      <c r="C91" s="117" t="str">
        <f>IF(ISNA(INDEX(OfficialTeamList[Pod or Lane Number],MATCH(TournamentData[[#This Row],[Team Number]], OfficialTeamList[Team Number],0))),"",INDEX(OfficialTeamList[Pod or Lane Number],MATCH(TournamentData[[#This Row],[Team Number]], OfficialTeamList[Team Number],0)))</f>
        <v/>
      </c>
      <c r="D91" s="37" t="str">
        <f>IF(TournamentData[[#This Row],[Team Number]]="","",IF(ISNA(INDEX('Robot Game Scores'!C:C,MATCH(TournamentData[[#This Row],[Team Number]], 'Robot Game Scores'!$B:$B,0))),0,INDEX('Robot Game Scores'!C:C,MATCH(TournamentData[[#This Row],[Team Number]], 'Robot Game Scores'!$B:$B,0))))</f>
        <v/>
      </c>
      <c r="E91" s="37" t="str">
        <f>IF(TournamentData[[#This Row],[Team Number]]="","",IF(ISNA(INDEX('Robot Game Scores'!D:D,MATCH(TournamentData[[#This Row],[Team Number]], 'Robot Game Scores'!$B:$B,0))),0,INDEX('Robot Game Scores'!D:D,MATCH(TournamentData[[#This Row],[Team Number]], 'Robot Game Scores'!$B:$B,0))))</f>
        <v/>
      </c>
      <c r="F91" s="37" t="str">
        <f>IF(TournamentData[[#This Row],[Team Number]]="","",IF(ISNA(INDEX('Robot Game Scores'!E:E,MATCH(TournamentData[[#This Row],[Team Number]], 'Robot Game Scores'!$B:$B,0))),0,INDEX('Robot Game Scores'!E:E,MATCH(TournamentData[[#This Row],[Team Number]], 'Robot Game Scores'!$B:$B,0))))</f>
        <v/>
      </c>
      <c r="G91" s="37" t="str">
        <f>IF(TournamentData[[#This Row],[Team Number]]="","",IF(ISNA(INDEX('Robot Game Scores'!F:F,MATCH(TournamentData[[#This Row],[Team Number]], 'Robot Game Scores'!$B:$B,0))),0,INDEX('Robot Game Scores'!F:F,MATCH(TournamentData[[#This Row],[Team Number]], 'Robot Game Scores'!$B:$B,0))))</f>
        <v/>
      </c>
      <c r="H91" s="37" t="str">
        <f>IF(TournamentData[[#This Row],[Team Number]]="","",IF(ISNA(INDEX('Robot Game Scores'!G:G,MATCH(TournamentData[[#This Row],[Team Number]], 'Robot Game Scores'!$B:$B,0))),0,INDEX('Robot Game Scores'!G:G,MATCH(TournamentData[[#This Row],[Team Number]], 'Robot Game Scores'!$B:$B,0))))</f>
        <v/>
      </c>
      <c r="I91"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1" s="37" t="str">
        <f>IF(TournamentData[[#This Row],[Team Number]]="","",_xlfn.RANK.EQ(TournamentData[[#This Row],[Max Robot Game Score]],TournamentData[Max Robot Game Score]))</f>
        <v/>
      </c>
      <c r="K91"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1"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1"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1"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1" s="38" t="str">
        <f>IF(TournamentData[[#This Row],[Team Number]]="","",IF(N91,RANK(N91,N$3:N$110,1)-COUNTIF(N$3:N$110,0),NumberOfTeams+1))</f>
        <v/>
      </c>
      <c r="P91" s="38" t="str">
        <f>IF(TournamentData[[#This Row],[Champion''s Rank]]&lt;&gt;"",TournamentData[[#This Row],[Champion''s Rank]],"")</f>
        <v/>
      </c>
      <c r="Q91" s="43">
        <f>IF(ISNA(INDEX(CoreValuesResults[Breakthrough Selection],MATCH(TournamentData[[#This Row],[Team Number]],CoreValuesResults[Team Number],0))),0, UPPER(INDEX(CoreValuesResults[Breakthrough Selection],MATCH(TournamentData[[#This Row],[Team Number]],CoreValuesResults[Team Number],0))))</f>
        <v>0</v>
      </c>
      <c r="R91" s="43">
        <f>IF(ISNA(INDEX(CoreValuesResults[Rising All-Star Selection],MATCH(TournamentData[[#This Row],[Team Number]],CoreValuesResults[Team Number],0))),0, UPPER(INDEX(CoreValuesResults[Rising All-Star Selection],MATCH(TournamentData[[#This Row],[Team Number]],CoreValuesResults[Team Number],0))))</f>
        <v>0</v>
      </c>
      <c r="S91" s="43">
        <f>IF(ISNA(INDEX(CoreValuesResults[Motivate Selection],MATCH(TournamentData[[#This Row],[Team Number]],CoreValuesResults[Team Number],0))),0, UPPER(INDEX(CoreValuesResults[Motivate Selection],MATCH(TournamentData[[#This Row],[Team Number]],CoreValuesResults[Team Number],0))))</f>
        <v>0</v>
      </c>
      <c r="V91" s="41"/>
      <c r="W91" s="37">
        <f>IF(ISNA(INDEX(CoreValuesResults[Core Values Score],MATCH(TournamentData[[#This Row],[Team Number]],CoreValuesResults[Team Number],0))),0,INDEX(CoreValuesResults[Core Values Score],MATCH(TournamentData[[#This Row],[Team Number]],CoreValuesResults[Team Number],0)))</f>
        <v>0</v>
      </c>
      <c r="X91"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1" s="37">
        <f>IF(ISNA(INDEX(RobotDesignResults[Robot Design Score],MATCH(TournamentData[[#This Row],[Team Number]],RobotDesignResults[Team Number],0))),0,INDEX(RobotDesignResults[Robot Design Score],MATCH(TournamentData[[#This Row],[Team Number]],RobotDesignResults[Team Number],0)))</f>
        <v>0</v>
      </c>
      <c r="Z91"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1" s="107">
        <f t="shared" si="2"/>
        <v>0</v>
      </c>
      <c r="AE91" s="63"/>
      <c r="AF91" s="42"/>
      <c r="AG91" s="41"/>
    </row>
    <row r="92" spans="1:33" s="40" customFormat="1" ht="20.25" customHeight="1">
      <c r="A92" s="35"/>
      <c r="B92" s="36" t="str">
        <f>IF(ISNA(INDEX(OfficialTeamList[Team Name],MATCH(TournamentData[[#This Row],[Team Number]], OfficialTeamList[Team Number],0))),"",INDEX(OfficialTeamList[Team Name],MATCH(TournamentData[[#This Row],[Team Number]], OfficialTeamList[Team Number],0)))</f>
        <v/>
      </c>
      <c r="C92" s="117" t="str">
        <f>IF(ISNA(INDEX(OfficialTeamList[Pod or Lane Number],MATCH(TournamentData[[#This Row],[Team Number]], OfficialTeamList[Team Number],0))),"",INDEX(OfficialTeamList[Pod or Lane Number],MATCH(TournamentData[[#This Row],[Team Number]], OfficialTeamList[Team Number],0)))</f>
        <v/>
      </c>
      <c r="D92" s="37" t="str">
        <f>IF(TournamentData[[#This Row],[Team Number]]="","",IF(ISNA(INDEX('Robot Game Scores'!C:C,MATCH(TournamentData[[#This Row],[Team Number]], 'Robot Game Scores'!$B:$B,0))),0,INDEX('Robot Game Scores'!C:C,MATCH(TournamentData[[#This Row],[Team Number]], 'Robot Game Scores'!$B:$B,0))))</f>
        <v/>
      </c>
      <c r="E92" s="37" t="str">
        <f>IF(TournamentData[[#This Row],[Team Number]]="","",IF(ISNA(INDEX('Robot Game Scores'!D:D,MATCH(TournamentData[[#This Row],[Team Number]], 'Robot Game Scores'!$B:$B,0))),0,INDEX('Robot Game Scores'!D:D,MATCH(TournamentData[[#This Row],[Team Number]], 'Robot Game Scores'!$B:$B,0))))</f>
        <v/>
      </c>
      <c r="F92" s="37" t="str">
        <f>IF(TournamentData[[#This Row],[Team Number]]="","",IF(ISNA(INDEX('Robot Game Scores'!E:E,MATCH(TournamentData[[#This Row],[Team Number]], 'Robot Game Scores'!$B:$B,0))),0,INDEX('Robot Game Scores'!E:E,MATCH(TournamentData[[#This Row],[Team Number]], 'Robot Game Scores'!$B:$B,0))))</f>
        <v/>
      </c>
      <c r="G92" s="37" t="str">
        <f>IF(TournamentData[[#This Row],[Team Number]]="","",IF(ISNA(INDEX('Robot Game Scores'!F:F,MATCH(TournamentData[[#This Row],[Team Number]], 'Robot Game Scores'!$B:$B,0))),0,INDEX('Robot Game Scores'!F:F,MATCH(TournamentData[[#This Row],[Team Number]], 'Robot Game Scores'!$B:$B,0))))</f>
        <v/>
      </c>
      <c r="H92" s="37" t="str">
        <f>IF(TournamentData[[#This Row],[Team Number]]="","",IF(ISNA(INDEX('Robot Game Scores'!G:G,MATCH(TournamentData[[#This Row],[Team Number]], 'Robot Game Scores'!$B:$B,0))),0,INDEX('Robot Game Scores'!G:G,MATCH(TournamentData[[#This Row],[Team Number]], 'Robot Game Scores'!$B:$B,0))))</f>
        <v/>
      </c>
      <c r="I92"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2" s="37" t="str">
        <f>IF(TournamentData[[#This Row],[Team Number]]="","",_xlfn.RANK.EQ(TournamentData[[#This Row],[Max Robot Game Score]],TournamentData[Max Robot Game Score]))</f>
        <v/>
      </c>
      <c r="K92"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2"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2"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2"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2" s="38" t="str">
        <f>IF(TournamentData[[#This Row],[Team Number]]="","",IF(N92,RANK(N92,N$3:N$110,1)-COUNTIF(N$3:N$110,0),NumberOfTeams+1))</f>
        <v/>
      </c>
      <c r="P92" s="38" t="str">
        <f>IF(TournamentData[[#This Row],[Champion''s Rank]]&lt;&gt;"",TournamentData[[#This Row],[Champion''s Rank]],"")</f>
        <v/>
      </c>
      <c r="Q92" s="43">
        <f>IF(ISNA(INDEX(CoreValuesResults[Breakthrough Selection],MATCH(TournamentData[[#This Row],[Team Number]],CoreValuesResults[Team Number],0))),0, UPPER(INDEX(CoreValuesResults[Breakthrough Selection],MATCH(TournamentData[[#This Row],[Team Number]],CoreValuesResults[Team Number],0))))</f>
        <v>0</v>
      </c>
      <c r="R92" s="43">
        <f>IF(ISNA(INDEX(CoreValuesResults[Rising All-Star Selection],MATCH(TournamentData[[#This Row],[Team Number]],CoreValuesResults[Team Number],0))),0, UPPER(INDEX(CoreValuesResults[Rising All-Star Selection],MATCH(TournamentData[[#This Row],[Team Number]],CoreValuesResults[Team Number],0))))</f>
        <v>0</v>
      </c>
      <c r="S92" s="43">
        <f>IF(ISNA(INDEX(CoreValuesResults[Motivate Selection],MATCH(TournamentData[[#This Row],[Team Number]],CoreValuesResults[Team Number],0))),0, UPPER(INDEX(CoreValuesResults[Motivate Selection],MATCH(TournamentData[[#This Row],[Team Number]],CoreValuesResults[Team Number],0))))</f>
        <v>0</v>
      </c>
      <c r="V92" s="41"/>
      <c r="W92" s="37">
        <f>IF(ISNA(INDEX(CoreValuesResults[Core Values Score],MATCH(TournamentData[[#This Row],[Team Number]],CoreValuesResults[Team Number],0))),0,INDEX(CoreValuesResults[Core Values Score],MATCH(TournamentData[[#This Row],[Team Number]],CoreValuesResults[Team Number],0)))</f>
        <v>0</v>
      </c>
      <c r="X92"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2" s="37">
        <f>IF(ISNA(INDEX(RobotDesignResults[Robot Design Score],MATCH(TournamentData[[#This Row],[Team Number]],RobotDesignResults[Team Number],0))),0,INDEX(RobotDesignResults[Robot Design Score],MATCH(TournamentData[[#This Row],[Team Number]],RobotDesignResults[Team Number],0)))</f>
        <v>0</v>
      </c>
      <c r="Z92"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2" s="107">
        <f t="shared" si="2"/>
        <v>0</v>
      </c>
      <c r="AE92" s="63"/>
      <c r="AF92" s="42"/>
      <c r="AG92" s="41"/>
    </row>
    <row r="93" spans="1:33" s="40" customFormat="1" ht="20.25" customHeight="1">
      <c r="A93" s="35"/>
      <c r="B93" s="36" t="str">
        <f>IF(ISNA(INDEX(OfficialTeamList[Team Name],MATCH(TournamentData[[#This Row],[Team Number]], OfficialTeamList[Team Number],0))),"",INDEX(OfficialTeamList[Team Name],MATCH(TournamentData[[#This Row],[Team Number]], OfficialTeamList[Team Number],0)))</f>
        <v/>
      </c>
      <c r="C93" s="117" t="str">
        <f>IF(ISNA(INDEX(OfficialTeamList[Pod or Lane Number],MATCH(TournamentData[[#This Row],[Team Number]], OfficialTeamList[Team Number],0))),"",INDEX(OfficialTeamList[Pod or Lane Number],MATCH(TournamentData[[#This Row],[Team Number]], OfficialTeamList[Team Number],0)))</f>
        <v/>
      </c>
      <c r="D93" s="37" t="str">
        <f>IF(TournamentData[[#This Row],[Team Number]]="","",IF(ISNA(INDEX('Robot Game Scores'!C:C,MATCH(TournamentData[[#This Row],[Team Number]], 'Robot Game Scores'!$B:$B,0))),0,INDEX('Robot Game Scores'!C:C,MATCH(TournamentData[[#This Row],[Team Number]], 'Robot Game Scores'!$B:$B,0))))</f>
        <v/>
      </c>
      <c r="E93" s="37" t="str">
        <f>IF(TournamentData[[#This Row],[Team Number]]="","",IF(ISNA(INDEX('Robot Game Scores'!D:D,MATCH(TournamentData[[#This Row],[Team Number]], 'Robot Game Scores'!$B:$B,0))),0,INDEX('Robot Game Scores'!D:D,MATCH(TournamentData[[#This Row],[Team Number]], 'Robot Game Scores'!$B:$B,0))))</f>
        <v/>
      </c>
      <c r="F93" s="37" t="str">
        <f>IF(TournamentData[[#This Row],[Team Number]]="","",IF(ISNA(INDEX('Robot Game Scores'!E:E,MATCH(TournamentData[[#This Row],[Team Number]], 'Robot Game Scores'!$B:$B,0))),0,INDEX('Robot Game Scores'!E:E,MATCH(TournamentData[[#This Row],[Team Number]], 'Robot Game Scores'!$B:$B,0))))</f>
        <v/>
      </c>
      <c r="G93" s="37" t="str">
        <f>IF(TournamentData[[#This Row],[Team Number]]="","",IF(ISNA(INDEX('Robot Game Scores'!F:F,MATCH(TournamentData[[#This Row],[Team Number]], 'Robot Game Scores'!$B:$B,0))),0,INDEX('Robot Game Scores'!F:F,MATCH(TournamentData[[#This Row],[Team Number]], 'Robot Game Scores'!$B:$B,0))))</f>
        <v/>
      </c>
      <c r="H93" s="37" t="str">
        <f>IF(TournamentData[[#This Row],[Team Number]]="","",IF(ISNA(INDEX('Robot Game Scores'!G:G,MATCH(TournamentData[[#This Row],[Team Number]], 'Robot Game Scores'!$B:$B,0))),0,INDEX('Robot Game Scores'!G:G,MATCH(TournamentData[[#This Row],[Team Number]], 'Robot Game Scores'!$B:$B,0))))</f>
        <v/>
      </c>
      <c r="I9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3" s="37" t="str">
        <f>IF(TournamentData[[#This Row],[Team Number]]="","",_xlfn.RANK.EQ(TournamentData[[#This Row],[Max Robot Game Score]],TournamentData[Max Robot Game Score]))</f>
        <v/>
      </c>
      <c r="K9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3" s="38" t="str">
        <f>IF(TournamentData[[#This Row],[Team Number]]="","",IF(N93,RANK(N93,N$3:N$110,1)-COUNTIF(N$3:N$110,0),NumberOfTeams+1))</f>
        <v/>
      </c>
      <c r="P93" s="38" t="str">
        <f>IF(TournamentData[[#This Row],[Champion''s Rank]]&lt;&gt;"",TournamentData[[#This Row],[Champion''s Rank]],"")</f>
        <v/>
      </c>
      <c r="Q93" s="43">
        <f>IF(ISNA(INDEX(CoreValuesResults[Breakthrough Selection],MATCH(TournamentData[[#This Row],[Team Number]],CoreValuesResults[Team Number],0))),0, UPPER(INDEX(CoreValuesResults[Breakthrough Selection],MATCH(TournamentData[[#This Row],[Team Number]],CoreValuesResults[Team Number],0))))</f>
        <v>0</v>
      </c>
      <c r="R93" s="43">
        <f>IF(ISNA(INDEX(CoreValuesResults[Rising All-Star Selection],MATCH(TournamentData[[#This Row],[Team Number]],CoreValuesResults[Team Number],0))),0, UPPER(INDEX(CoreValuesResults[Rising All-Star Selection],MATCH(TournamentData[[#This Row],[Team Number]],CoreValuesResults[Team Number],0))))</f>
        <v>0</v>
      </c>
      <c r="S93" s="43">
        <f>IF(ISNA(INDEX(CoreValuesResults[Motivate Selection],MATCH(TournamentData[[#This Row],[Team Number]],CoreValuesResults[Team Number],0))),0, UPPER(INDEX(CoreValuesResults[Motivate Selection],MATCH(TournamentData[[#This Row],[Team Number]],CoreValuesResults[Team Number],0))))</f>
        <v>0</v>
      </c>
      <c r="V93" s="41"/>
      <c r="W93" s="37">
        <f>IF(ISNA(INDEX(CoreValuesResults[Core Values Score],MATCH(TournamentData[[#This Row],[Team Number]],CoreValuesResults[Team Number],0))),0,INDEX(CoreValuesResults[Core Values Score],MATCH(TournamentData[[#This Row],[Team Number]],CoreValuesResults[Team Number],0)))</f>
        <v>0</v>
      </c>
      <c r="X9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3" s="37">
        <f>IF(ISNA(INDEX(RobotDesignResults[Robot Design Score],MATCH(TournamentData[[#This Row],[Team Number]],RobotDesignResults[Team Number],0))),0,INDEX(RobotDesignResults[Robot Design Score],MATCH(TournamentData[[#This Row],[Team Number]],RobotDesignResults[Team Number],0)))</f>
        <v>0</v>
      </c>
      <c r="Z9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3" s="107">
        <f t="shared" si="2"/>
        <v>0</v>
      </c>
      <c r="AE93" s="63"/>
      <c r="AF93" s="42"/>
      <c r="AG93" s="41"/>
    </row>
    <row r="94" spans="1:33" s="40" customFormat="1" ht="20.25" customHeight="1">
      <c r="A94" s="35"/>
      <c r="B94" s="36" t="str">
        <f>IF(ISNA(INDEX(OfficialTeamList[Team Name],MATCH(TournamentData[[#This Row],[Team Number]], OfficialTeamList[Team Number],0))),"",INDEX(OfficialTeamList[Team Name],MATCH(TournamentData[[#This Row],[Team Number]], OfficialTeamList[Team Number],0)))</f>
        <v/>
      </c>
      <c r="C94" s="117" t="str">
        <f>IF(ISNA(INDEX(OfficialTeamList[Pod or Lane Number],MATCH(TournamentData[[#This Row],[Team Number]], OfficialTeamList[Team Number],0))),"",INDEX(OfficialTeamList[Pod or Lane Number],MATCH(TournamentData[[#This Row],[Team Number]], OfficialTeamList[Team Number],0)))</f>
        <v/>
      </c>
      <c r="D94" s="37" t="str">
        <f>IF(TournamentData[[#This Row],[Team Number]]="","",IF(ISNA(INDEX('Robot Game Scores'!C:C,MATCH(TournamentData[[#This Row],[Team Number]], 'Robot Game Scores'!$B:$B,0))),0,INDEX('Robot Game Scores'!C:C,MATCH(TournamentData[[#This Row],[Team Number]], 'Robot Game Scores'!$B:$B,0))))</f>
        <v/>
      </c>
      <c r="E94" s="37" t="str">
        <f>IF(TournamentData[[#This Row],[Team Number]]="","",IF(ISNA(INDEX('Robot Game Scores'!D:D,MATCH(TournamentData[[#This Row],[Team Number]], 'Robot Game Scores'!$B:$B,0))),0,INDEX('Robot Game Scores'!D:D,MATCH(TournamentData[[#This Row],[Team Number]], 'Robot Game Scores'!$B:$B,0))))</f>
        <v/>
      </c>
      <c r="F94" s="37" t="str">
        <f>IF(TournamentData[[#This Row],[Team Number]]="","",IF(ISNA(INDEX('Robot Game Scores'!E:E,MATCH(TournamentData[[#This Row],[Team Number]], 'Robot Game Scores'!$B:$B,0))),0,INDEX('Robot Game Scores'!E:E,MATCH(TournamentData[[#This Row],[Team Number]], 'Robot Game Scores'!$B:$B,0))))</f>
        <v/>
      </c>
      <c r="G94" s="37" t="str">
        <f>IF(TournamentData[[#This Row],[Team Number]]="","",IF(ISNA(INDEX('Robot Game Scores'!F:F,MATCH(TournamentData[[#This Row],[Team Number]], 'Robot Game Scores'!$B:$B,0))),0,INDEX('Robot Game Scores'!F:F,MATCH(TournamentData[[#This Row],[Team Number]], 'Robot Game Scores'!$B:$B,0))))</f>
        <v/>
      </c>
      <c r="H94" s="37" t="str">
        <f>IF(TournamentData[[#This Row],[Team Number]]="","",IF(ISNA(INDEX('Robot Game Scores'!G:G,MATCH(TournamentData[[#This Row],[Team Number]], 'Robot Game Scores'!$B:$B,0))),0,INDEX('Robot Game Scores'!G:G,MATCH(TournamentData[[#This Row],[Team Number]], 'Robot Game Scores'!$B:$B,0))))</f>
        <v/>
      </c>
      <c r="I9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4" s="37" t="str">
        <f>IF(TournamentData[[#This Row],[Team Number]]="","",_xlfn.RANK.EQ(TournamentData[[#This Row],[Max Robot Game Score]],TournamentData[Max Robot Game Score]))</f>
        <v/>
      </c>
      <c r="K9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4" s="38" t="str">
        <f>IF(TournamentData[[#This Row],[Team Number]]="","",IF(N94,RANK(N94,N$3:N$110,1)-COUNTIF(N$3:N$110,0),NumberOfTeams+1))</f>
        <v/>
      </c>
      <c r="P94" s="38" t="str">
        <f>IF(TournamentData[[#This Row],[Champion''s Rank]]&lt;&gt;"",TournamentData[[#This Row],[Champion''s Rank]],"")</f>
        <v/>
      </c>
      <c r="Q94" s="43">
        <f>IF(ISNA(INDEX(CoreValuesResults[Breakthrough Selection],MATCH(TournamentData[[#This Row],[Team Number]],CoreValuesResults[Team Number],0))),0, UPPER(INDEX(CoreValuesResults[Breakthrough Selection],MATCH(TournamentData[[#This Row],[Team Number]],CoreValuesResults[Team Number],0))))</f>
        <v>0</v>
      </c>
      <c r="R94" s="43">
        <f>IF(ISNA(INDEX(CoreValuesResults[Rising All-Star Selection],MATCH(TournamentData[[#This Row],[Team Number]],CoreValuesResults[Team Number],0))),0, UPPER(INDEX(CoreValuesResults[Rising All-Star Selection],MATCH(TournamentData[[#This Row],[Team Number]],CoreValuesResults[Team Number],0))))</f>
        <v>0</v>
      </c>
      <c r="S94" s="43">
        <f>IF(ISNA(INDEX(CoreValuesResults[Motivate Selection],MATCH(TournamentData[[#This Row],[Team Number]],CoreValuesResults[Team Number],0))),0, UPPER(INDEX(CoreValuesResults[Motivate Selection],MATCH(TournamentData[[#This Row],[Team Number]],CoreValuesResults[Team Number],0))))</f>
        <v>0</v>
      </c>
      <c r="V94" s="41"/>
      <c r="W94" s="37">
        <f>IF(ISNA(INDEX(CoreValuesResults[Core Values Score],MATCH(TournamentData[[#This Row],[Team Number]],CoreValuesResults[Team Number],0))),0,INDEX(CoreValuesResults[Core Values Score],MATCH(TournamentData[[#This Row],[Team Number]],CoreValuesResults[Team Number],0)))</f>
        <v>0</v>
      </c>
      <c r="X9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4" s="37">
        <f>IF(ISNA(INDEX(RobotDesignResults[Robot Design Score],MATCH(TournamentData[[#This Row],[Team Number]],RobotDesignResults[Team Number],0))),0,INDEX(RobotDesignResults[Robot Design Score],MATCH(TournamentData[[#This Row],[Team Number]],RobotDesignResults[Team Number],0)))</f>
        <v>0</v>
      </c>
      <c r="Z9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4" s="107">
        <f t="shared" si="2"/>
        <v>0</v>
      </c>
      <c r="AE94" s="63"/>
      <c r="AF94" s="42"/>
      <c r="AG94" s="41"/>
    </row>
    <row r="95" spans="1:33" s="40" customFormat="1" ht="20.25" customHeight="1">
      <c r="A95" s="35"/>
      <c r="B95" s="36" t="str">
        <f>IF(ISNA(INDEX(OfficialTeamList[Team Name],MATCH(TournamentData[[#This Row],[Team Number]], OfficialTeamList[Team Number],0))),"",INDEX(OfficialTeamList[Team Name],MATCH(TournamentData[[#This Row],[Team Number]], OfficialTeamList[Team Number],0)))</f>
        <v/>
      </c>
      <c r="C95" s="117" t="str">
        <f>IF(ISNA(INDEX(OfficialTeamList[Pod or Lane Number],MATCH(TournamentData[[#This Row],[Team Number]], OfficialTeamList[Team Number],0))),"",INDEX(OfficialTeamList[Pod or Lane Number],MATCH(TournamentData[[#This Row],[Team Number]], OfficialTeamList[Team Number],0)))</f>
        <v/>
      </c>
      <c r="D95" s="37" t="str">
        <f>IF(TournamentData[[#This Row],[Team Number]]="","",IF(ISNA(INDEX('Robot Game Scores'!C:C,MATCH(TournamentData[[#This Row],[Team Number]], 'Robot Game Scores'!$B:$B,0))),0,INDEX('Robot Game Scores'!C:C,MATCH(TournamentData[[#This Row],[Team Number]], 'Robot Game Scores'!$B:$B,0))))</f>
        <v/>
      </c>
      <c r="E95" s="37" t="str">
        <f>IF(TournamentData[[#This Row],[Team Number]]="","",IF(ISNA(INDEX('Robot Game Scores'!D:D,MATCH(TournamentData[[#This Row],[Team Number]], 'Robot Game Scores'!$B:$B,0))),0,INDEX('Robot Game Scores'!D:D,MATCH(TournamentData[[#This Row],[Team Number]], 'Robot Game Scores'!$B:$B,0))))</f>
        <v/>
      </c>
      <c r="F95" s="37" t="str">
        <f>IF(TournamentData[[#This Row],[Team Number]]="","",IF(ISNA(INDEX('Robot Game Scores'!E:E,MATCH(TournamentData[[#This Row],[Team Number]], 'Robot Game Scores'!$B:$B,0))),0,INDEX('Robot Game Scores'!E:E,MATCH(TournamentData[[#This Row],[Team Number]], 'Robot Game Scores'!$B:$B,0))))</f>
        <v/>
      </c>
      <c r="G95" s="37" t="str">
        <f>IF(TournamentData[[#This Row],[Team Number]]="","",IF(ISNA(INDEX('Robot Game Scores'!F:F,MATCH(TournamentData[[#This Row],[Team Number]], 'Robot Game Scores'!$B:$B,0))),0,INDEX('Robot Game Scores'!F:F,MATCH(TournamentData[[#This Row],[Team Number]], 'Robot Game Scores'!$B:$B,0))))</f>
        <v/>
      </c>
      <c r="H95" s="37" t="str">
        <f>IF(TournamentData[[#This Row],[Team Number]]="","",IF(ISNA(INDEX('Robot Game Scores'!G:G,MATCH(TournamentData[[#This Row],[Team Number]], 'Robot Game Scores'!$B:$B,0))),0,INDEX('Robot Game Scores'!G:G,MATCH(TournamentData[[#This Row],[Team Number]], 'Robot Game Scores'!$B:$B,0))))</f>
        <v/>
      </c>
      <c r="I9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5" s="37" t="str">
        <f>IF(TournamentData[[#This Row],[Team Number]]="","",_xlfn.RANK.EQ(TournamentData[[#This Row],[Max Robot Game Score]],TournamentData[Max Robot Game Score]))</f>
        <v/>
      </c>
      <c r="K9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5" s="38" t="str">
        <f>IF(TournamentData[[#This Row],[Team Number]]="","",IF(N95,RANK(N95,N$3:N$110,1)-COUNTIF(N$3:N$110,0),NumberOfTeams+1))</f>
        <v/>
      </c>
      <c r="P95" s="38" t="str">
        <f>IF(TournamentData[[#This Row],[Champion''s Rank]]&lt;&gt;"",TournamentData[[#This Row],[Champion''s Rank]],"")</f>
        <v/>
      </c>
      <c r="Q95" s="43">
        <f>IF(ISNA(INDEX(CoreValuesResults[Breakthrough Selection],MATCH(TournamentData[[#This Row],[Team Number]],CoreValuesResults[Team Number],0))),0, UPPER(INDEX(CoreValuesResults[Breakthrough Selection],MATCH(TournamentData[[#This Row],[Team Number]],CoreValuesResults[Team Number],0))))</f>
        <v>0</v>
      </c>
      <c r="R95" s="43">
        <f>IF(ISNA(INDEX(CoreValuesResults[Rising All-Star Selection],MATCH(TournamentData[[#This Row],[Team Number]],CoreValuesResults[Team Number],0))),0, UPPER(INDEX(CoreValuesResults[Rising All-Star Selection],MATCH(TournamentData[[#This Row],[Team Number]],CoreValuesResults[Team Number],0))))</f>
        <v>0</v>
      </c>
      <c r="S95" s="43">
        <f>IF(ISNA(INDEX(CoreValuesResults[Motivate Selection],MATCH(TournamentData[[#This Row],[Team Number]],CoreValuesResults[Team Number],0))),0, UPPER(INDEX(CoreValuesResults[Motivate Selection],MATCH(TournamentData[[#This Row],[Team Number]],CoreValuesResults[Team Number],0))))</f>
        <v>0</v>
      </c>
      <c r="V95" s="41"/>
      <c r="W95" s="37">
        <f>IF(ISNA(INDEX(CoreValuesResults[Core Values Score],MATCH(TournamentData[[#This Row],[Team Number]],CoreValuesResults[Team Number],0))),0,INDEX(CoreValuesResults[Core Values Score],MATCH(TournamentData[[#This Row],[Team Number]],CoreValuesResults[Team Number],0)))</f>
        <v>0</v>
      </c>
      <c r="X9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5" s="37">
        <f>IF(ISNA(INDEX(RobotDesignResults[Robot Design Score],MATCH(TournamentData[[#This Row],[Team Number]],RobotDesignResults[Team Number],0))),0,INDEX(RobotDesignResults[Robot Design Score],MATCH(TournamentData[[#This Row],[Team Number]],RobotDesignResults[Team Number],0)))</f>
        <v>0</v>
      </c>
      <c r="Z9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5" s="107">
        <f t="shared" si="2"/>
        <v>0</v>
      </c>
      <c r="AE95" s="63"/>
      <c r="AF95" s="42"/>
      <c r="AG95" s="41"/>
    </row>
    <row r="96" spans="1:33" s="40" customFormat="1" ht="20.25" customHeight="1">
      <c r="A96" s="35"/>
      <c r="B96" s="36" t="str">
        <f>IF(ISNA(INDEX(OfficialTeamList[Team Name],MATCH(TournamentData[[#This Row],[Team Number]], OfficialTeamList[Team Number],0))),"",INDEX(OfficialTeamList[Team Name],MATCH(TournamentData[[#This Row],[Team Number]], OfficialTeamList[Team Number],0)))</f>
        <v/>
      </c>
      <c r="C96" s="117" t="str">
        <f>IF(ISNA(INDEX(OfficialTeamList[Pod or Lane Number],MATCH(TournamentData[[#This Row],[Team Number]], OfficialTeamList[Team Number],0))),"",INDEX(OfficialTeamList[Pod or Lane Number],MATCH(TournamentData[[#This Row],[Team Number]], OfficialTeamList[Team Number],0)))</f>
        <v/>
      </c>
      <c r="D96" s="37" t="str">
        <f>IF(TournamentData[[#This Row],[Team Number]]="","",IF(ISNA(INDEX('Robot Game Scores'!C:C,MATCH(TournamentData[[#This Row],[Team Number]], 'Robot Game Scores'!$B:$B,0))),0,INDEX('Robot Game Scores'!C:C,MATCH(TournamentData[[#This Row],[Team Number]], 'Robot Game Scores'!$B:$B,0))))</f>
        <v/>
      </c>
      <c r="E96" s="37" t="str">
        <f>IF(TournamentData[[#This Row],[Team Number]]="","",IF(ISNA(INDEX('Robot Game Scores'!D:D,MATCH(TournamentData[[#This Row],[Team Number]], 'Robot Game Scores'!$B:$B,0))),0,INDEX('Robot Game Scores'!D:D,MATCH(TournamentData[[#This Row],[Team Number]], 'Robot Game Scores'!$B:$B,0))))</f>
        <v/>
      </c>
      <c r="F96" s="37" t="str">
        <f>IF(TournamentData[[#This Row],[Team Number]]="","",IF(ISNA(INDEX('Robot Game Scores'!E:E,MATCH(TournamentData[[#This Row],[Team Number]], 'Robot Game Scores'!$B:$B,0))),0,INDEX('Robot Game Scores'!E:E,MATCH(TournamentData[[#This Row],[Team Number]], 'Robot Game Scores'!$B:$B,0))))</f>
        <v/>
      </c>
      <c r="G96" s="37" t="str">
        <f>IF(TournamentData[[#This Row],[Team Number]]="","",IF(ISNA(INDEX('Robot Game Scores'!F:F,MATCH(TournamentData[[#This Row],[Team Number]], 'Robot Game Scores'!$B:$B,0))),0,INDEX('Robot Game Scores'!F:F,MATCH(TournamentData[[#This Row],[Team Number]], 'Robot Game Scores'!$B:$B,0))))</f>
        <v/>
      </c>
      <c r="H96" s="37" t="str">
        <f>IF(TournamentData[[#This Row],[Team Number]]="","",IF(ISNA(INDEX('Robot Game Scores'!G:G,MATCH(TournamentData[[#This Row],[Team Number]], 'Robot Game Scores'!$B:$B,0))),0,INDEX('Robot Game Scores'!G:G,MATCH(TournamentData[[#This Row],[Team Number]], 'Robot Game Scores'!$B:$B,0))))</f>
        <v/>
      </c>
      <c r="I9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6" s="37" t="str">
        <f>IF(TournamentData[[#This Row],[Team Number]]="","",_xlfn.RANK.EQ(TournamentData[[#This Row],[Max Robot Game Score]],TournamentData[Max Robot Game Score]))</f>
        <v/>
      </c>
      <c r="K9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6" s="38" t="str">
        <f>IF(TournamentData[[#This Row],[Team Number]]="","",IF(N96,RANK(N96,N$3:N$110,1)-COUNTIF(N$3:N$110,0),NumberOfTeams+1))</f>
        <v/>
      </c>
      <c r="P96" s="38" t="str">
        <f>IF(TournamentData[[#This Row],[Champion''s Rank]]&lt;&gt;"",TournamentData[[#This Row],[Champion''s Rank]],"")</f>
        <v/>
      </c>
      <c r="Q96" s="43">
        <f>IF(ISNA(INDEX(CoreValuesResults[Breakthrough Selection],MATCH(TournamentData[[#This Row],[Team Number]],CoreValuesResults[Team Number],0))),0, UPPER(INDEX(CoreValuesResults[Breakthrough Selection],MATCH(TournamentData[[#This Row],[Team Number]],CoreValuesResults[Team Number],0))))</f>
        <v>0</v>
      </c>
      <c r="R96" s="43">
        <f>IF(ISNA(INDEX(CoreValuesResults[Rising All-Star Selection],MATCH(TournamentData[[#This Row],[Team Number]],CoreValuesResults[Team Number],0))),0, UPPER(INDEX(CoreValuesResults[Rising All-Star Selection],MATCH(TournamentData[[#This Row],[Team Number]],CoreValuesResults[Team Number],0))))</f>
        <v>0</v>
      </c>
      <c r="S96" s="43">
        <f>IF(ISNA(INDEX(CoreValuesResults[Motivate Selection],MATCH(TournamentData[[#This Row],[Team Number]],CoreValuesResults[Team Number],0))),0, UPPER(INDEX(CoreValuesResults[Motivate Selection],MATCH(TournamentData[[#This Row],[Team Number]],CoreValuesResults[Team Number],0))))</f>
        <v>0</v>
      </c>
      <c r="V96" s="41"/>
      <c r="W96" s="37">
        <f>IF(ISNA(INDEX(CoreValuesResults[Core Values Score],MATCH(TournamentData[[#This Row],[Team Number]],CoreValuesResults[Team Number],0))),0,INDEX(CoreValuesResults[Core Values Score],MATCH(TournamentData[[#This Row],[Team Number]],CoreValuesResults[Team Number],0)))</f>
        <v>0</v>
      </c>
      <c r="X9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6" s="37">
        <f>IF(ISNA(INDEX(RobotDesignResults[Robot Design Score],MATCH(TournamentData[[#This Row],[Team Number]],RobotDesignResults[Team Number],0))),0,INDEX(RobotDesignResults[Robot Design Score],MATCH(TournamentData[[#This Row],[Team Number]],RobotDesignResults[Team Number],0)))</f>
        <v>0</v>
      </c>
      <c r="Z9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6" s="107">
        <f t="shared" si="2"/>
        <v>0</v>
      </c>
      <c r="AE96" s="63"/>
      <c r="AF96" s="42"/>
      <c r="AG96" s="41"/>
    </row>
    <row r="97" spans="1:36" s="40" customFormat="1" ht="20.25" customHeight="1">
      <c r="A97" s="35"/>
      <c r="B97" s="36" t="str">
        <f>IF(ISNA(INDEX(OfficialTeamList[Team Name],MATCH(TournamentData[[#This Row],[Team Number]], OfficialTeamList[Team Number],0))),"",INDEX(OfficialTeamList[Team Name],MATCH(TournamentData[[#This Row],[Team Number]], OfficialTeamList[Team Number],0)))</f>
        <v/>
      </c>
      <c r="C97" s="117" t="str">
        <f>IF(ISNA(INDEX(OfficialTeamList[Pod or Lane Number],MATCH(TournamentData[[#This Row],[Team Number]], OfficialTeamList[Team Number],0))),"",INDEX(OfficialTeamList[Pod or Lane Number],MATCH(TournamentData[[#This Row],[Team Number]], OfficialTeamList[Team Number],0)))</f>
        <v/>
      </c>
      <c r="D97" s="37" t="str">
        <f>IF(TournamentData[[#This Row],[Team Number]]="","",IF(ISNA(INDEX('Robot Game Scores'!C:C,MATCH(TournamentData[[#This Row],[Team Number]], 'Robot Game Scores'!$B:$B,0))),0,INDEX('Robot Game Scores'!C:C,MATCH(TournamentData[[#This Row],[Team Number]], 'Robot Game Scores'!$B:$B,0))))</f>
        <v/>
      </c>
      <c r="E97" s="37" t="str">
        <f>IF(TournamentData[[#This Row],[Team Number]]="","",IF(ISNA(INDEX('Robot Game Scores'!D:D,MATCH(TournamentData[[#This Row],[Team Number]], 'Robot Game Scores'!$B:$B,0))),0,INDEX('Robot Game Scores'!D:D,MATCH(TournamentData[[#This Row],[Team Number]], 'Robot Game Scores'!$B:$B,0))))</f>
        <v/>
      </c>
      <c r="F97" s="37" t="str">
        <f>IF(TournamentData[[#This Row],[Team Number]]="","",IF(ISNA(INDEX('Robot Game Scores'!E:E,MATCH(TournamentData[[#This Row],[Team Number]], 'Robot Game Scores'!$B:$B,0))),0,INDEX('Robot Game Scores'!E:E,MATCH(TournamentData[[#This Row],[Team Number]], 'Robot Game Scores'!$B:$B,0))))</f>
        <v/>
      </c>
      <c r="G97" s="37" t="str">
        <f>IF(TournamentData[[#This Row],[Team Number]]="","",IF(ISNA(INDEX('Robot Game Scores'!F:F,MATCH(TournamentData[[#This Row],[Team Number]], 'Robot Game Scores'!$B:$B,0))),0,INDEX('Robot Game Scores'!F:F,MATCH(TournamentData[[#This Row],[Team Number]], 'Robot Game Scores'!$B:$B,0))))</f>
        <v/>
      </c>
      <c r="H97" s="37" t="str">
        <f>IF(TournamentData[[#This Row],[Team Number]]="","",IF(ISNA(INDEX('Robot Game Scores'!G:G,MATCH(TournamentData[[#This Row],[Team Number]], 'Robot Game Scores'!$B:$B,0))),0,INDEX('Robot Game Scores'!G:G,MATCH(TournamentData[[#This Row],[Team Number]], 'Robot Game Scores'!$B:$B,0))))</f>
        <v/>
      </c>
      <c r="I9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7" s="37" t="str">
        <f>IF(TournamentData[[#This Row],[Team Number]]="","",_xlfn.RANK.EQ(TournamentData[[#This Row],[Max Robot Game Score]],TournamentData[Max Robot Game Score]))</f>
        <v/>
      </c>
      <c r="K9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7" s="38" t="str">
        <f>IF(TournamentData[[#This Row],[Team Number]]="","",IF(N97,RANK(N97,N$3:N$110,1)-COUNTIF(N$3:N$110,0),NumberOfTeams+1))</f>
        <v/>
      </c>
      <c r="P97" s="38" t="str">
        <f>IF(TournamentData[[#This Row],[Champion''s Rank]]&lt;&gt;"",TournamentData[[#This Row],[Champion''s Rank]],"")</f>
        <v/>
      </c>
      <c r="Q97" s="43">
        <f>IF(ISNA(INDEX(CoreValuesResults[Breakthrough Selection],MATCH(TournamentData[[#This Row],[Team Number]],CoreValuesResults[Team Number],0))),0, UPPER(INDEX(CoreValuesResults[Breakthrough Selection],MATCH(TournamentData[[#This Row],[Team Number]],CoreValuesResults[Team Number],0))))</f>
        <v>0</v>
      </c>
      <c r="R97" s="43">
        <f>IF(ISNA(INDEX(CoreValuesResults[Rising All-Star Selection],MATCH(TournamentData[[#This Row],[Team Number]],CoreValuesResults[Team Number],0))),0, UPPER(INDEX(CoreValuesResults[Rising All-Star Selection],MATCH(TournamentData[[#This Row],[Team Number]],CoreValuesResults[Team Number],0))))</f>
        <v>0</v>
      </c>
      <c r="S97" s="43">
        <f>IF(ISNA(INDEX(CoreValuesResults[Motivate Selection],MATCH(TournamentData[[#This Row],[Team Number]],CoreValuesResults[Team Number],0))),0, UPPER(INDEX(CoreValuesResults[Motivate Selection],MATCH(TournamentData[[#This Row],[Team Number]],CoreValuesResults[Team Number],0))))</f>
        <v>0</v>
      </c>
      <c r="V97" s="41"/>
      <c r="W97" s="37">
        <f>IF(ISNA(INDEX(CoreValuesResults[Core Values Score],MATCH(TournamentData[[#This Row],[Team Number]],CoreValuesResults[Team Number],0))),0,INDEX(CoreValuesResults[Core Values Score],MATCH(TournamentData[[#This Row],[Team Number]],CoreValuesResults[Team Number],0)))</f>
        <v>0</v>
      </c>
      <c r="X9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7" s="37">
        <f>IF(ISNA(INDEX(RobotDesignResults[Robot Design Score],MATCH(TournamentData[[#This Row],[Team Number]],RobotDesignResults[Team Number],0))),0,INDEX(RobotDesignResults[Robot Design Score],MATCH(TournamentData[[#This Row],[Team Number]],RobotDesignResults[Team Number],0)))</f>
        <v>0</v>
      </c>
      <c r="Z9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7" s="107">
        <f t="shared" si="2"/>
        <v>0</v>
      </c>
      <c r="AE97" s="63"/>
      <c r="AF97" s="42"/>
      <c r="AG97" s="41"/>
    </row>
    <row r="98" spans="1:36" s="40" customFormat="1" ht="20.25" customHeight="1">
      <c r="A98" s="35"/>
      <c r="B98" s="36" t="str">
        <f>IF(ISNA(INDEX(OfficialTeamList[Team Name],MATCH(TournamentData[[#This Row],[Team Number]], OfficialTeamList[Team Number],0))),"",INDEX(OfficialTeamList[Team Name],MATCH(TournamentData[[#This Row],[Team Number]], OfficialTeamList[Team Number],0)))</f>
        <v/>
      </c>
      <c r="C98" s="117" t="str">
        <f>IF(ISNA(INDEX(OfficialTeamList[Pod or Lane Number],MATCH(TournamentData[[#This Row],[Team Number]], OfficialTeamList[Team Number],0))),"",INDEX(OfficialTeamList[Pod or Lane Number],MATCH(TournamentData[[#This Row],[Team Number]], OfficialTeamList[Team Number],0)))</f>
        <v/>
      </c>
      <c r="D98" s="37" t="str">
        <f>IF(TournamentData[[#This Row],[Team Number]]="","",IF(ISNA(INDEX('Robot Game Scores'!C:C,MATCH(TournamentData[[#This Row],[Team Number]], 'Robot Game Scores'!$B:$B,0))),0,INDEX('Robot Game Scores'!C:C,MATCH(TournamentData[[#This Row],[Team Number]], 'Robot Game Scores'!$B:$B,0))))</f>
        <v/>
      </c>
      <c r="E98" s="37" t="str">
        <f>IF(TournamentData[[#This Row],[Team Number]]="","",IF(ISNA(INDEX('Robot Game Scores'!D:D,MATCH(TournamentData[[#This Row],[Team Number]], 'Robot Game Scores'!$B:$B,0))),0,INDEX('Robot Game Scores'!D:D,MATCH(TournamentData[[#This Row],[Team Number]], 'Robot Game Scores'!$B:$B,0))))</f>
        <v/>
      </c>
      <c r="F98" s="37" t="str">
        <f>IF(TournamentData[[#This Row],[Team Number]]="","",IF(ISNA(INDEX('Robot Game Scores'!E:E,MATCH(TournamentData[[#This Row],[Team Number]], 'Robot Game Scores'!$B:$B,0))),0,INDEX('Robot Game Scores'!E:E,MATCH(TournamentData[[#This Row],[Team Number]], 'Robot Game Scores'!$B:$B,0))))</f>
        <v/>
      </c>
      <c r="G98" s="37" t="str">
        <f>IF(TournamentData[[#This Row],[Team Number]]="","",IF(ISNA(INDEX('Robot Game Scores'!F:F,MATCH(TournamentData[[#This Row],[Team Number]], 'Robot Game Scores'!$B:$B,0))),0,INDEX('Robot Game Scores'!F:F,MATCH(TournamentData[[#This Row],[Team Number]], 'Robot Game Scores'!$B:$B,0))))</f>
        <v/>
      </c>
      <c r="H98" s="37" t="str">
        <f>IF(TournamentData[[#This Row],[Team Number]]="","",IF(ISNA(INDEX('Robot Game Scores'!G:G,MATCH(TournamentData[[#This Row],[Team Number]], 'Robot Game Scores'!$B:$B,0))),0,INDEX('Robot Game Scores'!G:G,MATCH(TournamentData[[#This Row],[Team Number]], 'Robot Game Scores'!$B:$B,0))))</f>
        <v/>
      </c>
      <c r="I9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8" s="37" t="str">
        <f>IF(TournamentData[[#This Row],[Team Number]]="","",_xlfn.RANK.EQ(TournamentData[[#This Row],[Max Robot Game Score]],TournamentData[Max Robot Game Score]))</f>
        <v/>
      </c>
      <c r="K9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8" s="38" t="str">
        <f>IF(TournamentData[[#This Row],[Team Number]]="","",IF(N98,RANK(N98,N$3:N$110,1)-COUNTIF(N$3:N$110,0),NumberOfTeams+1))</f>
        <v/>
      </c>
      <c r="P98" s="38" t="str">
        <f>IF(TournamentData[[#This Row],[Champion''s Rank]]&lt;&gt;"",TournamentData[[#This Row],[Champion''s Rank]],"")</f>
        <v/>
      </c>
      <c r="Q98" s="43">
        <f>IF(ISNA(INDEX(CoreValuesResults[Breakthrough Selection],MATCH(TournamentData[[#This Row],[Team Number]],CoreValuesResults[Team Number],0))),0, UPPER(INDEX(CoreValuesResults[Breakthrough Selection],MATCH(TournamentData[[#This Row],[Team Number]],CoreValuesResults[Team Number],0))))</f>
        <v>0</v>
      </c>
      <c r="R98" s="43">
        <f>IF(ISNA(INDEX(CoreValuesResults[Rising All-Star Selection],MATCH(TournamentData[[#This Row],[Team Number]],CoreValuesResults[Team Number],0))),0, UPPER(INDEX(CoreValuesResults[Rising All-Star Selection],MATCH(TournamentData[[#This Row],[Team Number]],CoreValuesResults[Team Number],0))))</f>
        <v>0</v>
      </c>
      <c r="S98" s="43">
        <f>IF(ISNA(INDEX(CoreValuesResults[Motivate Selection],MATCH(TournamentData[[#This Row],[Team Number]],CoreValuesResults[Team Number],0))),0, UPPER(INDEX(CoreValuesResults[Motivate Selection],MATCH(TournamentData[[#This Row],[Team Number]],CoreValuesResults[Team Number],0))))</f>
        <v>0</v>
      </c>
      <c r="V98" s="41"/>
      <c r="W98" s="37">
        <f>IF(ISNA(INDEX(CoreValuesResults[Core Values Score],MATCH(TournamentData[[#This Row],[Team Number]],CoreValuesResults[Team Number],0))),0,INDEX(CoreValuesResults[Core Values Score],MATCH(TournamentData[[#This Row],[Team Number]],CoreValuesResults[Team Number],0)))</f>
        <v>0</v>
      </c>
      <c r="X9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8" s="37">
        <f>IF(ISNA(INDEX(RobotDesignResults[Robot Design Score],MATCH(TournamentData[[#This Row],[Team Number]],RobotDesignResults[Team Number],0))),0,INDEX(RobotDesignResults[Robot Design Score],MATCH(TournamentData[[#This Row],[Team Number]],RobotDesignResults[Team Number],0)))</f>
        <v>0</v>
      </c>
      <c r="Z9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8" s="107">
        <f t="shared" si="2"/>
        <v>0</v>
      </c>
      <c r="AE98" s="63"/>
      <c r="AF98" s="42"/>
      <c r="AG98" s="41"/>
    </row>
    <row r="99" spans="1:36" s="40" customFormat="1" ht="20.25" customHeight="1">
      <c r="A99" s="35"/>
      <c r="B99" s="36" t="str">
        <f>IF(ISNA(INDEX(OfficialTeamList[Team Name],MATCH(TournamentData[[#This Row],[Team Number]], OfficialTeamList[Team Number],0))),"",INDEX(OfficialTeamList[Team Name],MATCH(TournamentData[[#This Row],[Team Number]], OfficialTeamList[Team Number],0)))</f>
        <v/>
      </c>
      <c r="C99" s="117" t="str">
        <f>IF(ISNA(INDEX(OfficialTeamList[Pod or Lane Number],MATCH(TournamentData[[#This Row],[Team Number]], OfficialTeamList[Team Number],0))),"",INDEX(OfficialTeamList[Pod or Lane Number],MATCH(TournamentData[[#This Row],[Team Number]], OfficialTeamList[Team Number],0)))</f>
        <v/>
      </c>
      <c r="D99" s="37" t="str">
        <f>IF(TournamentData[[#This Row],[Team Number]]="","",IF(ISNA(INDEX('Robot Game Scores'!C:C,MATCH(TournamentData[[#This Row],[Team Number]], 'Robot Game Scores'!$B:$B,0))),0,INDEX('Robot Game Scores'!C:C,MATCH(TournamentData[[#This Row],[Team Number]], 'Robot Game Scores'!$B:$B,0))))</f>
        <v/>
      </c>
      <c r="E99" s="37" t="str">
        <f>IF(TournamentData[[#This Row],[Team Number]]="","",IF(ISNA(INDEX('Robot Game Scores'!D:D,MATCH(TournamentData[[#This Row],[Team Number]], 'Robot Game Scores'!$B:$B,0))),0,INDEX('Robot Game Scores'!D:D,MATCH(TournamentData[[#This Row],[Team Number]], 'Robot Game Scores'!$B:$B,0))))</f>
        <v/>
      </c>
      <c r="F99" s="37" t="str">
        <f>IF(TournamentData[[#This Row],[Team Number]]="","",IF(ISNA(INDEX('Robot Game Scores'!E:E,MATCH(TournamentData[[#This Row],[Team Number]], 'Robot Game Scores'!$B:$B,0))),0,INDEX('Robot Game Scores'!E:E,MATCH(TournamentData[[#This Row],[Team Number]], 'Robot Game Scores'!$B:$B,0))))</f>
        <v/>
      </c>
      <c r="G99" s="37" t="str">
        <f>IF(TournamentData[[#This Row],[Team Number]]="","",IF(ISNA(INDEX('Robot Game Scores'!F:F,MATCH(TournamentData[[#This Row],[Team Number]], 'Robot Game Scores'!$B:$B,0))),0,INDEX('Robot Game Scores'!F:F,MATCH(TournamentData[[#This Row],[Team Number]], 'Robot Game Scores'!$B:$B,0))))</f>
        <v/>
      </c>
      <c r="H99" s="37" t="str">
        <f>IF(TournamentData[[#This Row],[Team Number]]="","",IF(ISNA(INDEX('Robot Game Scores'!G:G,MATCH(TournamentData[[#This Row],[Team Number]], 'Robot Game Scores'!$B:$B,0))),0,INDEX('Robot Game Scores'!G:G,MATCH(TournamentData[[#This Row],[Team Number]], 'Robot Game Scores'!$B:$B,0))))</f>
        <v/>
      </c>
      <c r="I9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99" s="37" t="str">
        <f>IF(TournamentData[[#This Row],[Team Number]]="","",_xlfn.RANK.EQ(TournamentData[[#This Row],[Max Robot Game Score]],TournamentData[Max Robot Game Score]))</f>
        <v/>
      </c>
      <c r="K9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9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9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9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99" s="38" t="str">
        <f>IF(TournamentData[[#This Row],[Team Number]]="","",IF(N99,RANK(N99,N$3:N$110,1)-COUNTIF(N$3:N$110,0),NumberOfTeams+1))</f>
        <v/>
      </c>
      <c r="P99" s="38" t="str">
        <f>IF(TournamentData[[#This Row],[Champion''s Rank]]&lt;&gt;"",TournamentData[[#This Row],[Champion''s Rank]],"")</f>
        <v/>
      </c>
      <c r="Q99" s="43">
        <f>IF(ISNA(INDEX(CoreValuesResults[Breakthrough Selection],MATCH(TournamentData[[#This Row],[Team Number]],CoreValuesResults[Team Number],0))),0, UPPER(INDEX(CoreValuesResults[Breakthrough Selection],MATCH(TournamentData[[#This Row],[Team Number]],CoreValuesResults[Team Number],0))))</f>
        <v>0</v>
      </c>
      <c r="R99" s="43">
        <f>IF(ISNA(INDEX(CoreValuesResults[Rising All-Star Selection],MATCH(TournamentData[[#This Row],[Team Number]],CoreValuesResults[Team Number],0))),0, UPPER(INDEX(CoreValuesResults[Rising All-Star Selection],MATCH(TournamentData[[#This Row],[Team Number]],CoreValuesResults[Team Number],0))))</f>
        <v>0</v>
      </c>
      <c r="S99" s="43">
        <f>IF(ISNA(INDEX(CoreValuesResults[Motivate Selection],MATCH(TournamentData[[#This Row],[Team Number]],CoreValuesResults[Team Number],0))),0, UPPER(INDEX(CoreValuesResults[Motivate Selection],MATCH(TournamentData[[#This Row],[Team Number]],CoreValuesResults[Team Number],0))))</f>
        <v>0</v>
      </c>
      <c r="V99" s="41"/>
      <c r="W99" s="37">
        <f>IF(ISNA(INDEX(CoreValuesResults[Core Values Score],MATCH(TournamentData[[#This Row],[Team Number]],CoreValuesResults[Team Number],0))),0,INDEX(CoreValuesResults[Core Values Score],MATCH(TournamentData[[#This Row],[Team Number]],CoreValuesResults[Team Number],0)))</f>
        <v>0</v>
      </c>
      <c r="X9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99" s="37">
        <f>IF(ISNA(INDEX(RobotDesignResults[Robot Design Score],MATCH(TournamentData[[#This Row],[Team Number]],RobotDesignResults[Team Number],0))),0,INDEX(RobotDesignResults[Robot Design Score],MATCH(TournamentData[[#This Row],[Team Number]],RobotDesignResults[Team Number],0)))</f>
        <v>0</v>
      </c>
      <c r="Z9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99" s="107">
        <f t="shared" ref="AA99:AA110" si="3">IF(Z99,_xlfn.RANK.EQ(Z99,Z$3:Z$110,0),NumberOfTeams)</f>
        <v>0</v>
      </c>
      <c r="AE99" s="63"/>
      <c r="AF99" s="42"/>
      <c r="AG99" s="41"/>
    </row>
    <row r="100" spans="1:36" s="40" customFormat="1" ht="20.25" customHeight="1">
      <c r="A100" s="35"/>
      <c r="B100" s="36" t="str">
        <f>IF(ISNA(INDEX(OfficialTeamList[Team Name],MATCH(TournamentData[[#This Row],[Team Number]], OfficialTeamList[Team Number],0))),"",INDEX(OfficialTeamList[Team Name],MATCH(TournamentData[[#This Row],[Team Number]], OfficialTeamList[Team Number],0)))</f>
        <v/>
      </c>
      <c r="C100" s="117" t="str">
        <f>IF(ISNA(INDEX(OfficialTeamList[Pod or Lane Number],MATCH(TournamentData[[#This Row],[Team Number]], OfficialTeamList[Team Number],0))),"",INDEX(OfficialTeamList[Pod or Lane Number],MATCH(TournamentData[[#This Row],[Team Number]], OfficialTeamList[Team Number],0)))</f>
        <v/>
      </c>
      <c r="D100" s="37" t="str">
        <f>IF(TournamentData[[#This Row],[Team Number]]="","",IF(ISNA(INDEX('Robot Game Scores'!C:C,MATCH(TournamentData[[#This Row],[Team Number]], 'Robot Game Scores'!$B:$B,0))),0,INDEX('Robot Game Scores'!C:C,MATCH(TournamentData[[#This Row],[Team Number]], 'Robot Game Scores'!$B:$B,0))))</f>
        <v/>
      </c>
      <c r="E100" s="37" t="str">
        <f>IF(TournamentData[[#This Row],[Team Number]]="","",IF(ISNA(INDEX('Robot Game Scores'!D:D,MATCH(TournamentData[[#This Row],[Team Number]], 'Robot Game Scores'!$B:$B,0))),0,INDEX('Robot Game Scores'!D:D,MATCH(TournamentData[[#This Row],[Team Number]], 'Robot Game Scores'!$B:$B,0))))</f>
        <v/>
      </c>
      <c r="F100" s="37" t="str">
        <f>IF(TournamentData[[#This Row],[Team Number]]="","",IF(ISNA(INDEX('Robot Game Scores'!E:E,MATCH(TournamentData[[#This Row],[Team Number]], 'Robot Game Scores'!$B:$B,0))),0,INDEX('Robot Game Scores'!E:E,MATCH(TournamentData[[#This Row],[Team Number]], 'Robot Game Scores'!$B:$B,0))))</f>
        <v/>
      </c>
      <c r="G100" s="37" t="str">
        <f>IF(TournamentData[[#This Row],[Team Number]]="","",IF(ISNA(INDEX('Robot Game Scores'!F:F,MATCH(TournamentData[[#This Row],[Team Number]], 'Robot Game Scores'!$B:$B,0))),0,INDEX('Robot Game Scores'!F:F,MATCH(TournamentData[[#This Row],[Team Number]], 'Robot Game Scores'!$B:$B,0))))</f>
        <v/>
      </c>
      <c r="H100" s="37" t="str">
        <f>IF(TournamentData[[#This Row],[Team Number]]="","",IF(ISNA(INDEX('Robot Game Scores'!G:G,MATCH(TournamentData[[#This Row],[Team Number]], 'Robot Game Scores'!$B:$B,0))),0,INDEX('Robot Game Scores'!G:G,MATCH(TournamentData[[#This Row],[Team Number]], 'Robot Game Scores'!$B:$B,0))))</f>
        <v/>
      </c>
      <c r="I10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0" s="37" t="str">
        <f>IF(TournamentData[[#This Row],[Team Number]]="","",_xlfn.RANK.EQ(TournamentData[[#This Row],[Max Robot Game Score]],TournamentData[Max Robot Game Score]))</f>
        <v/>
      </c>
      <c r="K10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0" s="38" t="str">
        <f>IF(TournamentData[[#This Row],[Team Number]]="","",IF(N100,RANK(N100,N$3:N$110,1)-COUNTIF(N$3:N$110,0),NumberOfTeams+1))</f>
        <v/>
      </c>
      <c r="P100" s="38" t="str">
        <f>IF(TournamentData[[#This Row],[Champion''s Rank]]&lt;&gt;"",TournamentData[[#This Row],[Champion''s Rank]],"")</f>
        <v/>
      </c>
      <c r="Q100" s="43">
        <f>IF(ISNA(INDEX(CoreValuesResults[Breakthrough Selection],MATCH(TournamentData[[#This Row],[Team Number]],CoreValuesResults[Team Number],0))),0, UPPER(INDEX(CoreValuesResults[Breakthrough Selection],MATCH(TournamentData[[#This Row],[Team Number]],CoreValuesResults[Team Number],0))))</f>
        <v>0</v>
      </c>
      <c r="R100" s="43">
        <f>IF(ISNA(INDEX(CoreValuesResults[Rising All-Star Selection],MATCH(TournamentData[[#This Row],[Team Number]],CoreValuesResults[Team Number],0))),0, UPPER(INDEX(CoreValuesResults[Rising All-Star Selection],MATCH(TournamentData[[#This Row],[Team Number]],CoreValuesResults[Team Number],0))))</f>
        <v>0</v>
      </c>
      <c r="S100" s="43">
        <f>IF(ISNA(INDEX(CoreValuesResults[Motivate Selection],MATCH(TournamentData[[#This Row],[Team Number]],CoreValuesResults[Team Number],0))),0, UPPER(INDEX(CoreValuesResults[Motivate Selection],MATCH(TournamentData[[#This Row],[Team Number]],CoreValuesResults[Team Number],0))))</f>
        <v>0</v>
      </c>
      <c r="V100" s="41"/>
      <c r="W100" s="37">
        <f>IF(ISNA(INDEX(CoreValuesResults[Core Values Score],MATCH(TournamentData[[#This Row],[Team Number]],CoreValuesResults[Team Number],0))),0,INDEX(CoreValuesResults[Core Values Score],MATCH(TournamentData[[#This Row],[Team Number]],CoreValuesResults[Team Number],0)))</f>
        <v>0</v>
      </c>
      <c r="X10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0" s="37">
        <f>IF(ISNA(INDEX(RobotDesignResults[Robot Design Score],MATCH(TournamentData[[#This Row],[Team Number]],RobotDesignResults[Team Number],0))),0,INDEX(RobotDesignResults[Robot Design Score],MATCH(TournamentData[[#This Row],[Team Number]],RobotDesignResults[Team Number],0)))</f>
        <v>0</v>
      </c>
      <c r="Z10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0" s="107">
        <f t="shared" si="3"/>
        <v>0</v>
      </c>
      <c r="AE100" s="63"/>
      <c r="AF100" s="42"/>
      <c r="AG100" s="41"/>
    </row>
    <row r="101" spans="1:36" s="40" customFormat="1" ht="20.25" customHeight="1">
      <c r="A101" s="35"/>
      <c r="B101" s="36" t="str">
        <f>IF(ISNA(INDEX(OfficialTeamList[Team Name],MATCH(TournamentData[[#This Row],[Team Number]], OfficialTeamList[Team Number],0))),"",INDEX(OfficialTeamList[Team Name],MATCH(TournamentData[[#This Row],[Team Number]], OfficialTeamList[Team Number],0)))</f>
        <v/>
      </c>
      <c r="C101" s="117" t="str">
        <f>IF(ISNA(INDEX(OfficialTeamList[Pod or Lane Number],MATCH(TournamentData[[#This Row],[Team Number]], OfficialTeamList[Team Number],0))),"",INDEX(OfficialTeamList[Pod or Lane Number],MATCH(TournamentData[[#This Row],[Team Number]], OfficialTeamList[Team Number],0)))</f>
        <v/>
      </c>
      <c r="D101" s="37" t="str">
        <f>IF(TournamentData[[#This Row],[Team Number]]="","",IF(ISNA(INDEX('Robot Game Scores'!C:C,MATCH(TournamentData[[#This Row],[Team Number]], 'Robot Game Scores'!$B:$B,0))),0,INDEX('Robot Game Scores'!C:C,MATCH(TournamentData[[#This Row],[Team Number]], 'Robot Game Scores'!$B:$B,0))))</f>
        <v/>
      </c>
      <c r="E101" s="37" t="str">
        <f>IF(TournamentData[[#This Row],[Team Number]]="","",IF(ISNA(INDEX('Robot Game Scores'!D:D,MATCH(TournamentData[[#This Row],[Team Number]], 'Robot Game Scores'!$B:$B,0))),0,INDEX('Robot Game Scores'!D:D,MATCH(TournamentData[[#This Row],[Team Number]], 'Robot Game Scores'!$B:$B,0))))</f>
        <v/>
      </c>
      <c r="F101" s="37" t="str">
        <f>IF(TournamentData[[#This Row],[Team Number]]="","",IF(ISNA(INDEX('Robot Game Scores'!E:E,MATCH(TournamentData[[#This Row],[Team Number]], 'Robot Game Scores'!$B:$B,0))),0,INDEX('Robot Game Scores'!E:E,MATCH(TournamentData[[#This Row],[Team Number]], 'Robot Game Scores'!$B:$B,0))))</f>
        <v/>
      </c>
      <c r="G101" s="37" t="str">
        <f>IF(TournamentData[[#This Row],[Team Number]]="","",IF(ISNA(INDEX('Robot Game Scores'!F:F,MATCH(TournamentData[[#This Row],[Team Number]], 'Robot Game Scores'!$B:$B,0))),0,INDEX('Robot Game Scores'!F:F,MATCH(TournamentData[[#This Row],[Team Number]], 'Robot Game Scores'!$B:$B,0))))</f>
        <v/>
      </c>
      <c r="H101" s="37" t="str">
        <f>IF(TournamentData[[#This Row],[Team Number]]="","",IF(ISNA(INDEX('Robot Game Scores'!G:G,MATCH(TournamentData[[#This Row],[Team Number]], 'Robot Game Scores'!$B:$B,0))),0,INDEX('Robot Game Scores'!G:G,MATCH(TournamentData[[#This Row],[Team Number]], 'Robot Game Scores'!$B:$B,0))))</f>
        <v/>
      </c>
      <c r="I101"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1" s="37" t="str">
        <f>IF(TournamentData[[#This Row],[Team Number]]="","",_xlfn.RANK.EQ(TournamentData[[#This Row],[Max Robot Game Score]],TournamentData[Max Robot Game Score]))</f>
        <v/>
      </c>
      <c r="K101"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1"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1"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1"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1" s="38" t="str">
        <f>IF(TournamentData[[#This Row],[Team Number]]="","",IF(N101,RANK(N101,N$3:N$110,1)-COUNTIF(N$3:N$110,0),NumberOfTeams+1))</f>
        <v/>
      </c>
      <c r="P101" s="38" t="str">
        <f>IF(TournamentData[[#This Row],[Champion''s Rank]]&lt;&gt;"",TournamentData[[#This Row],[Champion''s Rank]],"")</f>
        <v/>
      </c>
      <c r="Q101" s="43">
        <f>IF(ISNA(INDEX(CoreValuesResults[Breakthrough Selection],MATCH(TournamentData[[#This Row],[Team Number]],CoreValuesResults[Team Number],0))),0, UPPER(INDEX(CoreValuesResults[Breakthrough Selection],MATCH(TournamentData[[#This Row],[Team Number]],CoreValuesResults[Team Number],0))))</f>
        <v>0</v>
      </c>
      <c r="R101" s="43">
        <f>IF(ISNA(INDEX(CoreValuesResults[Rising All-Star Selection],MATCH(TournamentData[[#This Row],[Team Number]],CoreValuesResults[Team Number],0))),0, UPPER(INDEX(CoreValuesResults[Rising All-Star Selection],MATCH(TournamentData[[#This Row],[Team Number]],CoreValuesResults[Team Number],0))))</f>
        <v>0</v>
      </c>
      <c r="S101" s="43">
        <f>IF(ISNA(INDEX(CoreValuesResults[Motivate Selection],MATCH(TournamentData[[#This Row],[Team Number]],CoreValuesResults[Team Number],0))),0, UPPER(INDEX(CoreValuesResults[Motivate Selection],MATCH(TournamentData[[#This Row],[Team Number]],CoreValuesResults[Team Number],0))))</f>
        <v>0</v>
      </c>
      <c r="V101" s="41"/>
      <c r="W101" s="37">
        <f>IF(ISNA(INDEX(CoreValuesResults[Core Values Score],MATCH(TournamentData[[#This Row],[Team Number]],CoreValuesResults[Team Number],0))),0,INDEX(CoreValuesResults[Core Values Score],MATCH(TournamentData[[#This Row],[Team Number]],CoreValuesResults[Team Number],0)))</f>
        <v>0</v>
      </c>
      <c r="X101"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1" s="37">
        <f>IF(ISNA(INDEX(RobotDesignResults[Robot Design Score],MATCH(TournamentData[[#This Row],[Team Number]],RobotDesignResults[Team Number],0))),0,INDEX(RobotDesignResults[Robot Design Score],MATCH(TournamentData[[#This Row],[Team Number]],RobotDesignResults[Team Number],0)))</f>
        <v>0</v>
      </c>
      <c r="Z101"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1" s="107">
        <f t="shared" si="3"/>
        <v>0</v>
      </c>
      <c r="AE101" s="63"/>
      <c r="AF101" s="42"/>
      <c r="AG101" s="41"/>
    </row>
    <row r="102" spans="1:36" s="40" customFormat="1" ht="20.25" customHeight="1">
      <c r="A102" s="35"/>
      <c r="B102" s="36" t="str">
        <f>IF(ISNA(INDEX(OfficialTeamList[Team Name],MATCH(TournamentData[[#This Row],[Team Number]], OfficialTeamList[Team Number],0))),"",INDEX(OfficialTeamList[Team Name],MATCH(TournamentData[[#This Row],[Team Number]], OfficialTeamList[Team Number],0)))</f>
        <v/>
      </c>
      <c r="C102" s="117" t="str">
        <f>IF(ISNA(INDEX(OfficialTeamList[Pod or Lane Number],MATCH(TournamentData[[#This Row],[Team Number]], OfficialTeamList[Team Number],0))),"",INDEX(OfficialTeamList[Pod or Lane Number],MATCH(TournamentData[[#This Row],[Team Number]], OfficialTeamList[Team Number],0)))</f>
        <v/>
      </c>
      <c r="D102" s="37" t="str">
        <f>IF(TournamentData[[#This Row],[Team Number]]="","",IF(ISNA(INDEX('Robot Game Scores'!C:C,MATCH(TournamentData[[#This Row],[Team Number]], 'Robot Game Scores'!$B:$B,0))),0,INDEX('Robot Game Scores'!C:C,MATCH(TournamentData[[#This Row],[Team Number]], 'Robot Game Scores'!$B:$B,0))))</f>
        <v/>
      </c>
      <c r="E102" s="37" t="str">
        <f>IF(TournamentData[[#This Row],[Team Number]]="","",IF(ISNA(INDEX('Robot Game Scores'!D:D,MATCH(TournamentData[[#This Row],[Team Number]], 'Robot Game Scores'!$B:$B,0))),0,INDEX('Robot Game Scores'!D:D,MATCH(TournamentData[[#This Row],[Team Number]], 'Robot Game Scores'!$B:$B,0))))</f>
        <v/>
      </c>
      <c r="F102" s="37" t="str">
        <f>IF(TournamentData[[#This Row],[Team Number]]="","",IF(ISNA(INDEX('Robot Game Scores'!E:E,MATCH(TournamentData[[#This Row],[Team Number]], 'Robot Game Scores'!$B:$B,0))),0,INDEX('Robot Game Scores'!E:E,MATCH(TournamentData[[#This Row],[Team Number]], 'Robot Game Scores'!$B:$B,0))))</f>
        <v/>
      </c>
      <c r="G102" s="37" t="str">
        <f>IF(TournamentData[[#This Row],[Team Number]]="","",IF(ISNA(INDEX('Robot Game Scores'!F:F,MATCH(TournamentData[[#This Row],[Team Number]], 'Robot Game Scores'!$B:$B,0))),0,INDEX('Robot Game Scores'!F:F,MATCH(TournamentData[[#This Row],[Team Number]], 'Robot Game Scores'!$B:$B,0))))</f>
        <v/>
      </c>
      <c r="H102" s="37" t="str">
        <f>IF(TournamentData[[#This Row],[Team Number]]="","",IF(ISNA(INDEX('Robot Game Scores'!G:G,MATCH(TournamentData[[#This Row],[Team Number]], 'Robot Game Scores'!$B:$B,0))),0,INDEX('Robot Game Scores'!G:G,MATCH(TournamentData[[#This Row],[Team Number]], 'Robot Game Scores'!$B:$B,0))))</f>
        <v/>
      </c>
      <c r="I102"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2" s="37" t="str">
        <f>IF(TournamentData[[#This Row],[Team Number]]="","",_xlfn.RANK.EQ(TournamentData[[#This Row],[Max Robot Game Score]],TournamentData[Max Robot Game Score]))</f>
        <v/>
      </c>
      <c r="K102"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2"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2"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2"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2" s="38" t="str">
        <f>IF(TournamentData[[#This Row],[Team Number]]="","",IF(N102,RANK(N102,N$3:N$110,1)-COUNTIF(N$3:N$110,0),NumberOfTeams+1))</f>
        <v/>
      </c>
      <c r="P102" s="38" t="str">
        <f>IF(TournamentData[[#This Row],[Champion''s Rank]]&lt;&gt;"",TournamentData[[#This Row],[Champion''s Rank]],"")</f>
        <v/>
      </c>
      <c r="Q102" s="43">
        <f>IF(ISNA(INDEX(CoreValuesResults[Breakthrough Selection],MATCH(TournamentData[[#This Row],[Team Number]],CoreValuesResults[Team Number],0))),0, UPPER(INDEX(CoreValuesResults[Breakthrough Selection],MATCH(TournamentData[[#This Row],[Team Number]],CoreValuesResults[Team Number],0))))</f>
        <v>0</v>
      </c>
      <c r="R102" s="43">
        <f>IF(ISNA(INDEX(CoreValuesResults[Rising All-Star Selection],MATCH(TournamentData[[#This Row],[Team Number]],CoreValuesResults[Team Number],0))),0, UPPER(INDEX(CoreValuesResults[Rising All-Star Selection],MATCH(TournamentData[[#This Row],[Team Number]],CoreValuesResults[Team Number],0))))</f>
        <v>0</v>
      </c>
      <c r="S102" s="43">
        <f>IF(ISNA(INDEX(CoreValuesResults[Motivate Selection],MATCH(TournamentData[[#This Row],[Team Number]],CoreValuesResults[Team Number],0))),0, UPPER(INDEX(CoreValuesResults[Motivate Selection],MATCH(TournamentData[[#This Row],[Team Number]],CoreValuesResults[Team Number],0))))</f>
        <v>0</v>
      </c>
      <c r="V102" s="41"/>
      <c r="W102" s="37">
        <f>IF(ISNA(INDEX(CoreValuesResults[Core Values Score],MATCH(TournamentData[[#This Row],[Team Number]],CoreValuesResults[Team Number],0))),0,INDEX(CoreValuesResults[Core Values Score],MATCH(TournamentData[[#This Row],[Team Number]],CoreValuesResults[Team Number],0)))</f>
        <v>0</v>
      </c>
      <c r="X102"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2" s="37">
        <f>IF(ISNA(INDEX(RobotDesignResults[Robot Design Score],MATCH(TournamentData[[#This Row],[Team Number]],RobotDesignResults[Team Number],0))),0,INDEX(RobotDesignResults[Robot Design Score],MATCH(TournamentData[[#This Row],[Team Number]],RobotDesignResults[Team Number],0)))</f>
        <v>0</v>
      </c>
      <c r="Z102"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2" s="107">
        <f t="shared" si="3"/>
        <v>0</v>
      </c>
      <c r="AE102" s="63"/>
      <c r="AF102" s="42"/>
      <c r="AG102" s="41"/>
    </row>
    <row r="103" spans="1:36" s="40" customFormat="1" ht="20.25" customHeight="1">
      <c r="A103" s="35"/>
      <c r="B103" s="36" t="str">
        <f>IF(ISNA(INDEX(OfficialTeamList[Team Name],MATCH(TournamentData[[#This Row],[Team Number]], OfficialTeamList[Team Number],0))),"",INDEX(OfficialTeamList[Team Name],MATCH(TournamentData[[#This Row],[Team Number]], OfficialTeamList[Team Number],0)))</f>
        <v/>
      </c>
      <c r="C103" s="117" t="str">
        <f>IF(ISNA(INDEX(OfficialTeamList[Pod or Lane Number],MATCH(TournamentData[[#This Row],[Team Number]], OfficialTeamList[Team Number],0))),"",INDEX(OfficialTeamList[Pod or Lane Number],MATCH(TournamentData[[#This Row],[Team Number]], OfficialTeamList[Team Number],0)))</f>
        <v/>
      </c>
      <c r="D103" s="37" t="str">
        <f>IF(TournamentData[[#This Row],[Team Number]]="","",IF(ISNA(INDEX('Robot Game Scores'!C:C,MATCH(TournamentData[[#This Row],[Team Number]], 'Robot Game Scores'!$B:$B,0))),0,INDEX('Robot Game Scores'!C:C,MATCH(TournamentData[[#This Row],[Team Number]], 'Robot Game Scores'!$B:$B,0))))</f>
        <v/>
      </c>
      <c r="E103" s="37" t="str">
        <f>IF(TournamentData[[#This Row],[Team Number]]="","",IF(ISNA(INDEX('Robot Game Scores'!D:D,MATCH(TournamentData[[#This Row],[Team Number]], 'Robot Game Scores'!$B:$B,0))),0,INDEX('Robot Game Scores'!D:D,MATCH(TournamentData[[#This Row],[Team Number]], 'Robot Game Scores'!$B:$B,0))))</f>
        <v/>
      </c>
      <c r="F103" s="37" t="str">
        <f>IF(TournamentData[[#This Row],[Team Number]]="","",IF(ISNA(INDEX('Robot Game Scores'!E:E,MATCH(TournamentData[[#This Row],[Team Number]], 'Robot Game Scores'!$B:$B,0))),0,INDEX('Robot Game Scores'!E:E,MATCH(TournamentData[[#This Row],[Team Number]], 'Robot Game Scores'!$B:$B,0))))</f>
        <v/>
      </c>
      <c r="G103" s="37" t="str">
        <f>IF(TournamentData[[#This Row],[Team Number]]="","",IF(ISNA(INDEX('Robot Game Scores'!F:F,MATCH(TournamentData[[#This Row],[Team Number]], 'Robot Game Scores'!$B:$B,0))),0,INDEX('Robot Game Scores'!F:F,MATCH(TournamentData[[#This Row],[Team Number]], 'Robot Game Scores'!$B:$B,0))))</f>
        <v/>
      </c>
      <c r="H103" s="37" t="str">
        <f>IF(TournamentData[[#This Row],[Team Number]]="","",IF(ISNA(INDEX('Robot Game Scores'!G:G,MATCH(TournamentData[[#This Row],[Team Number]], 'Robot Game Scores'!$B:$B,0))),0,INDEX('Robot Game Scores'!G:G,MATCH(TournamentData[[#This Row],[Team Number]], 'Robot Game Scores'!$B:$B,0))))</f>
        <v/>
      </c>
      <c r="I103"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3" s="37" t="str">
        <f>IF(TournamentData[[#This Row],[Team Number]]="","",_xlfn.RANK.EQ(TournamentData[[#This Row],[Max Robot Game Score]],TournamentData[Max Robot Game Score]))</f>
        <v/>
      </c>
      <c r="K103"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3"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3"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3"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3" s="38" t="str">
        <f>IF(TournamentData[[#This Row],[Team Number]]="","",IF(N103,RANK(N103,N$3:N$110,1)-COUNTIF(N$3:N$110,0),NumberOfTeams+1))</f>
        <v/>
      </c>
      <c r="P103" s="38" t="str">
        <f>IF(TournamentData[[#This Row],[Champion''s Rank]]&lt;&gt;"",TournamentData[[#This Row],[Champion''s Rank]],"")</f>
        <v/>
      </c>
      <c r="Q103" s="43">
        <f>IF(ISNA(INDEX(CoreValuesResults[Breakthrough Selection],MATCH(TournamentData[[#This Row],[Team Number]],CoreValuesResults[Team Number],0))),0, UPPER(INDEX(CoreValuesResults[Breakthrough Selection],MATCH(TournamentData[[#This Row],[Team Number]],CoreValuesResults[Team Number],0))))</f>
        <v>0</v>
      </c>
      <c r="R103" s="43">
        <f>IF(ISNA(INDEX(CoreValuesResults[Rising All-Star Selection],MATCH(TournamentData[[#This Row],[Team Number]],CoreValuesResults[Team Number],0))),0, UPPER(INDEX(CoreValuesResults[Rising All-Star Selection],MATCH(TournamentData[[#This Row],[Team Number]],CoreValuesResults[Team Number],0))))</f>
        <v>0</v>
      </c>
      <c r="S103" s="43">
        <f>IF(ISNA(INDEX(CoreValuesResults[Motivate Selection],MATCH(TournamentData[[#This Row],[Team Number]],CoreValuesResults[Team Number],0))),0, UPPER(INDEX(CoreValuesResults[Motivate Selection],MATCH(TournamentData[[#This Row],[Team Number]],CoreValuesResults[Team Number],0))))</f>
        <v>0</v>
      </c>
      <c r="V103" s="41"/>
      <c r="W103" s="37">
        <f>IF(ISNA(INDEX(CoreValuesResults[Core Values Score],MATCH(TournamentData[[#This Row],[Team Number]],CoreValuesResults[Team Number],0))),0,INDEX(CoreValuesResults[Core Values Score],MATCH(TournamentData[[#This Row],[Team Number]],CoreValuesResults[Team Number],0)))</f>
        <v>0</v>
      </c>
      <c r="X103"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3" s="37">
        <f>IF(ISNA(INDEX(RobotDesignResults[Robot Design Score],MATCH(TournamentData[[#This Row],[Team Number]],RobotDesignResults[Team Number],0))),0,INDEX(RobotDesignResults[Robot Design Score],MATCH(TournamentData[[#This Row],[Team Number]],RobotDesignResults[Team Number],0)))</f>
        <v>0</v>
      </c>
      <c r="Z103"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3" s="107">
        <f t="shared" si="3"/>
        <v>0</v>
      </c>
      <c r="AE103" s="63"/>
      <c r="AF103" s="42"/>
      <c r="AG103" s="41"/>
    </row>
    <row r="104" spans="1:36" s="40" customFormat="1" ht="20.25" customHeight="1">
      <c r="A104" s="35"/>
      <c r="B104" s="36" t="str">
        <f>IF(ISNA(INDEX(OfficialTeamList[Team Name],MATCH(TournamentData[[#This Row],[Team Number]], OfficialTeamList[Team Number],0))),"",INDEX(OfficialTeamList[Team Name],MATCH(TournamentData[[#This Row],[Team Number]], OfficialTeamList[Team Number],0)))</f>
        <v/>
      </c>
      <c r="C104" s="117" t="str">
        <f>IF(ISNA(INDEX(OfficialTeamList[Pod or Lane Number],MATCH(TournamentData[[#This Row],[Team Number]], OfficialTeamList[Team Number],0))),"",INDEX(OfficialTeamList[Pod or Lane Number],MATCH(TournamentData[[#This Row],[Team Number]], OfficialTeamList[Team Number],0)))</f>
        <v/>
      </c>
      <c r="D104" s="37" t="str">
        <f>IF(TournamentData[[#This Row],[Team Number]]="","",IF(ISNA(INDEX('Robot Game Scores'!C:C,MATCH(TournamentData[[#This Row],[Team Number]], 'Robot Game Scores'!$B:$B,0))),0,INDEX('Robot Game Scores'!C:C,MATCH(TournamentData[[#This Row],[Team Number]], 'Robot Game Scores'!$B:$B,0))))</f>
        <v/>
      </c>
      <c r="E104" s="37" t="str">
        <f>IF(TournamentData[[#This Row],[Team Number]]="","",IF(ISNA(INDEX('Robot Game Scores'!D:D,MATCH(TournamentData[[#This Row],[Team Number]], 'Robot Game Scores'!$B:$B,0))),0,INDEX('Robot Game Scores'!D:D,MATCH(TournamentData[[#This Row],[Team Number]], 'Robot Game Scores'!$B:$B,0))))</f>
        <v/>
      </c>
      <c r="F104" s="37" t="str">
        <f>IF(TournamentData[[#This Row],[Team Number]]="","",IF(ISNA(INDEX('Robot Game Scores'!E:E,MATCH(TournamentData[[#This Row],[Team Number]], 'Robot Game Scores'!$B:$B,0))),0,INDEX('Robot Game Scores'!E:E,MATCH(TournamentData[[#This Row],[Team Number]], 'Robot Game Scores'!$B:$B,0))))</f>
        <v/>
      </c>
      <c r="G104" s="37" t="str">
        <f>IF(TournamentData[[#This Row],[Team Number]]="","",IF(ISNA(INDEX('Robot Game Scores'!F:F,MATCH(TournamentData[[#This Row],[Team Number]], 'Robot Game Scores'!$B:$B,0))),0,INDEX('Robot Game Scores'!F:F,MATCH(TournamentData[[#This Row],[Team Number]], 'Robot Game Scores'!$B:$B,0))))</f>
        <v/>
      </c>
      <c r="H104" s="37" t="str">
        <f>IF(TournamentData[[#This Row],[Team Number]]="","",IF(ISNA(INDEX('Robot Game Scores'!G:G,MATCH(TournamentData[[#This Row],[Team Number]], 'Robot Game Scores'!$B:$B,0))),0,INDEX('Robot Game Scores'!G:G,MATCH(TournamentData[[#This Row],[Team Number]], 'Robot Game Scores'!$B:$B,0))))</f>
        <v/>
      </c>
      <c r="I104"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4" s="37" t="str">
        <f>IF(TournamentData[[#This Row],[Team Number]]="","",_xlfn.RANK.EQ(TournamentData[[#This Row],[Max Robot Game Score]],TournamentData[Max Robot Game Score]))</f>
        <v/>
      </c>
      <c r="K104"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4"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4"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4"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4" s="38" t="str">
        <f>IF(TournamentData[[#This Row],[Team Number]]="","",IF(N104,RANK(N104,N$3:N$110,1)-COUNTIF(N$3:N$110,0),NumberOfTeams+1))</f>
        <v/>
      </c>
      <c r="P104" s="38" t="str">
        <f>IF(TournamentData[[#This Row],[Champion''s Rank]]&lt;&gt;"",TournamentData[[#This Row],[Champion''s Rank]],"")</f>
        <v/>
      </c>
      <c r="Q104" s="43">
        <f>IF(ISNA(INDEX(CoreValuesResults[Breakthrough Selection],MATCH(TournamentData[[#This Row],[Team Number]],CoreValuesResults[Team Number],0))),0, UPPER(INDEX(CoreValuesResults[Breakthrough Selection],MATCH(TournamentData[[#This Row],[Team Number]],CoreValuesResults[Team Number],0))))</f>
        <v>0</v>
      </c>
      <c r="R104" s="43">
        <f>IF(ISNA(INDEX(CoreValuesResults[Rising All-Star Selection],MATCH(TournamentData[[#This Row],[Team Number]],CoreValuesResults[Team Number],0))),0, UPPER(INDEX(CoreValuesResults[Rising All-Star Selection],MATCH(TournamentData[[#This Row],[Team Number]],CoreValuesResults[Team Number],0))))</f>
        <v>0</v>
      </c>
      <c r="S104" s="43">
        <f>IF(ISNA(INDEX(CoreValuesResults[Motivate Selection],MATCH(TournamentData[[#This Row],[Team Number]],CoreValuesResults[Team Number],0))),0, UPPER(INDEX(CoreValuesResults[Motivate Selection],MATCH(TournamentData[[#This Row],[Team Number]],CoreValuesResults[Team Number],0))))</f>
        <v>0</v>
      </c>
      <c r="V104" s="41"/>
      <c r="W104" s="37">
        <f>IF(ISNA(INDEX(CoreValuesResults[Core Values Score],MATCH(TournamentData[[#This Row],[Team Number]],CoreValuesResults[Team Number],0))),0,INDEX(CoreValuesResults[Core Values Score],MATCH(TournamentData[[#This Row],[Team Number]],CoreValuesResults[Team Number],0)))</f>
        <v>0</v>
      </c>
      <c r="X104"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4" s="37">
        <f>IF(ISNA(INDEX(RobotDesignResults[Robot Design Score],MATCH(TournamentData[[#This Row],[Team Number]],RobotDesignResults[Team Number],0))),0,INDEX(RobotDesignResults[Robot Design Score],MATCH(TournamentData[[#This Row],[Team Number]],RobotDesignResults[Team Number],0)))</f>
        <v>0</v>
      </c>
      <c r="Z104"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4" s="107">
        <f t="shared" si="3"/>
        <v>0</v>
      </c>
      <c r="AE104" s="63"/>
      <c r="AF104" s="42"/>
      <c r="AG104" s="41"/>
    </row>
    <row r="105" spans="1:36" s="40" customFormat="1" ht="20.25" customHeight="1">
      <c r="A105" s="35"/>
      <c r="B105" s="36" t="str">
        <f>IF(ISNA(INDEX(OfficialTeamList[Team Name],MATCH(TournamentData[[#This Row],[Team Number]], OfficialTeamList[Team Number],0))),"",INDEX(OfficialTeamList[Team Name],MATCH(TournamentData[[#This Row],[Team Number]], OfficialTeamList[Team Number],0)))</f>
        <v/>
      </c>
      <c r="C105" s="117" t="str">
        <f>IF(ISNA(INDEX(OfficialTeamList[Pod or Lane Number],MATCH(TournamentData[[#This Row],[Team Number]], OfficialTeamList[Team Number],0))),"",INDEX(OfficialTeamList[Pod or Lane Number],MATCH(TournamentData[[#This Row],[Team Number]], OfficialTeamList[Team Number],0)))</f>
        <v/>
      </c>
      <c r="D105" s="37" t="str">
        <f>IF(TournamentData[[#This Row],[Team Number]]="","",IF(ISNA(INDEX('Robot Game Scores'!C:C,MATCH(TournamentData[[#This Row],[Team Number]], 'Robot Game Scores'!$B:$B,0))),0,INDEX('Robot Game Scores'!C:C,MATCH(TournamentData[[#This Row],[Team Number]], 'Robot Game Scores'!$B:$B,0))))</f>
        <v/>
      </c>
      <c r="E105" s="37" t="str">
        <f>IF(TournamentData[[#This Row],[Team Number]]="","",IF(ISNA(INDEX('Robot Game Scores'!D:D,MATCH(TournamentData[[#This Row],[Team Number]], 'Robot Game Scores'!$B:$B,0))),0,INDEX('Robot Game Scores'!D:D,MATCH(TournamentData[[#This Row],[Team Number]], 'Robot Game Scores'!$B:$B,0))))</f>
        <v/>
      </c>
      <c r="F105" s="37" t="str">
        <f>IF(TournamentData[[#This Row],[Team Number]]="","",IF(ISNA(INDEX('Robot Game Scores'!E:E,MATCH(TournamentData[[#This Row],[Team Number]], 'Robot Game Scores'!$B:$B,0))),0,INDEX('Robot Game Scores'!E:E,MATCH(TournamentData[[#This Row],[Team Number]], 'Robot Game Scores'!$B:$B,0))))</f>
        <v/>
      </c>
      <c r="G105" s="37" t="str">
        <f>IF(TournamentData[[#This Row],[Team Number]]="","",IF(ISNA(INDEX('Robot Game Scores'!F:F,MATCH(TournamentData[[#This Row],[Team Number]], 'Robot Game Scores'!$B:$B,0))),0,INDEX('Robot Game Scores'!F:F,MATCH(TournamentData[[#This Row],[Team Number]], 'Robot Game Scores'!$B:$B,0))))</f>
        <v/>
      </c>
      <c r="H105" s="37" t="str">
        <f>IF(TournamentData[[#This Row],[Team Number]]="","",IF(ISNA(INDEX('Robot Game Scores'!G:G,MATCH(TournamentData[[#This Row],[Team Number]], 'Robot Game Scores'!$B:$B,0))),0,INDEX('Robot Game Scores'!G:G,MATCH(TournamentData[[#This Row],[Team Number]], 'Robot Game Scores'!$B:$B,0))))</f>
        <v/>
      </c>
      <c r="I105"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5" s="37" t="str">
        <f>IF(TournamentData[[#This Row],[Team Number]]="","",_xlfn.RANK.EQ(TournamentData[[#This Row],[Max Robot Game Score]],TournamentData[Max Robot Game Score]))</f>
        <v/>
      </c>
      <c r="K105"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5"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5"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5"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5" s="38" t="str">
        <f>IF(TournamentData[[#This Row],[Team Number]]="","",IF(N105,RANK(N105,N$3:N$110,1)-COUNTIF(N$3:N$110,0),NumberOfTeams+1))</f>
        <v/>
      </c>
      <c r="P105" s="38" t="str">
        <f>IF(TournamentData[[#This Row],[Champion''s Rank]]&lt;&gt;"",TournamentData[[#This Row],[Champion''s Rank]],"")</f>
        <v/>
      </c>
      <c r="Q105" s="43">
        <f>IF(ISNA(INDEX(CoreValuesResults[Breakthrough Selection],MATCH(TournamentData[[#This Row],[Team Number]],CoreValuesResults[Team Number],0))),0, UPPER(INDEX(CoreValuesResults[Breakthrough Selection],MATCH(TournamentData[[#This Row],[Team Number]],CoreValuesResults[Team Number],0))))</f>
        <v>0</v>
      </c>
      <c r="R105" s="43">
        <f>IF(ISNA(INDEX(CoreValuesResults[Rising All-Star Selection],MATCH(TournamentData[[#This Row],[Team Number]],CoreValuesResults[Team Number],0))),0, UPPER(INDEX(CoreValuesResults[Rising All-Star Selection],MATCH(TournamentData[[#This Row],[Team Number]],CoreValuesResults[Team Number],0))))</f>
        <v>0</v>
      </c>
      <c r="S105" s="43">
        <f>IF(ISNA(INDEX(CoreValuesResults[Motivate Selection],MATCH(TournamentData[[#This Row],[Team Number]],CoreValuesResults[Team Number],0))),0, UPPER(INDEX(CoreValuesResults[Motivate Selection],MATCH(TournamentData[[#This Row],[Team Number]],CoreValuesResults[Team Number],0))))</f>
        <v>0</v>
      </c>
      <c r="V105" s="41"/>
      <c r="W105" s="37">
        <f>IF(ISNA(INDEX(CoreValuesResults[Core Values Score],MATCH(TournamentData[[#This Row],[Team Number]],CoreValuesResults[Team Number],0))),0,INDEX(CoreValuesResults[Core Values Score],MATCH(TournamentData[[#This Row],[Team Number]],CoreValuesResults[Team Number],0)))</f>
        <v>0</v>
      </c>
      <c r="X105"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5" s="37">
        <f>IF(ISNA(INDEX(RobotDesignResults[Robot Design Score],MATCH(TournamentData[[#This Row],[Team Number]],RobotDesignResults[Team Number],0))),0,INDEX(RobotDesignResults[Robot Design Score],MATCH(TournamentData[[#This Row],[Team Number]],RobotDesignResults[Team Number],0)))</f>
        <v>0</v>
      </c>
      <c r="Z105"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5" s="107">
        <f t="shared" si="3"/>
        <v>0</v>
      </c>
      <c r="AE105" s="63"/>
      <c r="AF105" s="42"/>
      <c r="AG105" s="41"/>
    </row>
    <row r="106" spans="1:36" s="40" customFormat="1" ht="20.25" customHeight="1">
      <c r="A106" s="35"/>
      <c r="B106" s="36" t="str">
        <f>IF(ISNA(INDEX(OfficialTeamList[Team Name],MATCH(TournamentData[[#This Row],[Team Number]], OfficialTeamList[Team Number],0))),"",INDEX(OfficialTeamList[Team Name],MATCH(TournamentData[[#This Row],[Team Number]], OfficialTeamList[Team Number],0)))</f>
        <v/>
      </c>
      <c r="C106" s="117" t="str">
        <f>IF(ISNA(INDEX(OfficialTeamList[Pod or Lane Number],MATCH(TournamentData[[#This Row],[Team Number]], OfficialTeamList[Team Number],0))),"",INDEX(OfficialTeamList[Pod or Lane Number],MATCH(TournamentData[[#This Row],[Team Number]], OfficialTeamList[Team Number],0)))</f>
        <v/>
      </c>
      <c r="D106" s="37" t="str">
        <f>IF(TournamentData[[#This Row],[Team Number]]="","",IF(ISNA(INDEX('Robot Game Scores'!C:C,MATCH(TournamentData[[#This Row],[Team Number]], 'Robot Game Scores'!$B:$B,0))),0,INDEX('Robot Game Scores'!C:C,MATCH(TournamentData[[#This Row],[Team Number]], 'Robot Game Scores'!$B:$B,0))))</f>
        <v/>
      </c>
      <c r="E106" s="37" t="str">
        <f>IF(TournamentData[[#This Row],[Team Number]]="","",IF(ISNA(INDEX('Robot Game Scores'!D:D,MATCH(TournamentData[[#This Row],[Team Number]], 'Robot Game Scores'!$B:$B,0))),0,INDEX('Robot Game Scores'!D:D,MATCH(TournamentData[[#This Row],[Team Number]], 'Robot Game Scores'!$B:$B,0))))</f>
        <v/>
      </c>
      <c r="F106" s="37" t="str">
        <f>IF(TournamentData[[#This Row],[Team Number]]="","",IF(ISNA(INDEX('Robot Game Scores'!E:E,MATCH(TournamentData[[#This Row],[Team Number]], 'Robot Game Scores'!$B:$B,0))),0,INDEX('Robot Game Scores'!E:E,MATCH(TournamentData[[#This Row],[Team Number]], 'Robot Game Scores'!$B:$B,0))))</f>
        <v/>
      </c>
      <c r="G106" s="37" t="str">
        <f>IF(TournamentData[[#This Row],[Team Number]]="","",IF(ISNA(INDEX('Robot Game Scores'!F:F,MATCH(TournamentData[[#This Row],[Team Number]], 'Robot Game Scores'!$B:$B,0))),0,INDEX('Robot Game Scores'!F:F,MATCH(TournamentData[[#This Row],[Team Number]], 'Robot Game Scores'!$B:$B,0))))</f>
        <v/>
      </c>
      <c r="H106" s="37" t="str">
        <f>IF(TournamentData[[#This Row],[Team Number]]="","",IF(ISNA(INDEX('Robot Game Scores'!G:G,MATCH(TournamentData[[#This Row],[Team Number]], 'Robot Game Scores'!$B:$B,0))),0,INDEX('Robot Game Scores'!G:G,MATCH(TournamentData[[#This Row],[Team Number]], 'Robot Game Scores'!$B:$B,0))))</f>
        <v/>
      </c>
      <c r="I106"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6" s="37" t="str">
        <f>IF(TournamentData[[#This Row],[Team Number]]="","",_xlfn.RANK.EQ(TournamentData[[#This Row],[Max Robot Game Score]],TournamentData[Max Robot Game Score]))</f>
        <v/>
      </c>
      <c r="K106"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6"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6"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6"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6" s="38" t="str">
        <f>IF(TournamentData[[#This Row],[Team Number]]="","",IF(N106,RANK(N106,N$3:N$110,1)-COUNTIF(N$3:N$110,0),NumberOfTeams+1))</f>
        <v/>
      </c>
      <c r="P106" s="38" t="str">
        <f>IF(TournamentData[[#This Row],[Champion''s Rank]]&lt;&gt;"",TournamentData[[#This Row],[Champion''s Rank]],"")</f>
        <v/>
      </c>
      <c r="Q106" s="43">
        <f>IF(ISNA(INDEX(CoreValuesResults[Breakthrough Selection],MATCH(TournamentData[[#This Row],[Team Number]],CoreValuesResults[Team Number],0))),0, UPPER(INDEX(CoreValuesResults[Breakthrough Selection],MATCH(TournamentData[[#This Row],[Team Number]],CoreValuesResults[Team Number],0))))</f>
        <v>0</v>
      </c>
      <c r="R106" s="43">
        <f>IF(ISNA(INDEX(CoreValuesResults[Rising All-Star Selection],MATCH(TournamentData[[#This Row],[Team Number]],CoreValuesResults[Team Number],0))),0, UPPER(INDEX(CoreValuesResults[Rising All-Star Selection],MATCH(TournamentData[[#This Row],[Team Number]],CoreValuesResults[Team Number],0))))</f>
        <v>0</v>
      </c>
      <c r="S106" s="43">
        <f>IF(ISNA(INDEX(CoreValuesResults[Motivate Selection],MATCH(TournamentData[[#This Row],[Team Number]],CoreValuesResults[Team Number],0))),0, UPPER(INDEX(CoreValuesResults[Motivate Selection],MATCH(TournamentData[[#This Row],[Team Number]],CoreValuesResults[Team Number],0))))</f>
        <v>0</v>
      </c>
      <c r="V106" s="41"/>
      <c r="W106" s="37">
        <f>IF(ISNA(INDEX(CoreValuesResults[Core Values Score],MATCH(TournamentData[[#This Row],[Team Number]],CoreValuesResults[Team Number],0))),0,INDEX(CoreValuesResults[Core Values Score],MATCH(TournamentData[[#This Row],[Team Number]],CoreValuesResults[Team Number],0)))</f>
        <v>0</v>
      </c>
      <c r="X106"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6" s="37">
        <f>IF(ISNA(INDEX(RobotDesignResults[Robot Design Score],MATCH(TournamentData[[#This Row],[Team Number]],RobotDesignResults[Team Number],0))),0,INDEX(RobotDesignResults[Robot Design Score],MATCH(TournamentData[[#This Row],[Team Number]],RobotDesignResults[Team Number],0)))</f>
        <v>0</v>
      </c>
      <c r="Z106"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6" s="107">
        <f t="shared" si="3"/>
        <v>0</v>
      </c>
      <c r="AE106" s="63"/>
      <c r="AF106" s="42"/>
      <c r="AG106" s="41"/>
    </row>
    <row r="107" spans="1:36" s="40" customFormat="1" ht="20.25" customHeight="1">
      <c r="A107" s="35"/>
      <c r="B107" s="36" t="str">
        <f>IF(ISNA(INDEX(OfficialTeamList[Team Name],MATCH(TournamentData[[#This Row],[Team Number]], OfficialTeamList[Team Number],0))),"",INDEX(OfficialTeamList[Team Name],MATCH(TournamentData[[#This Row],[Team Number]], OfficialTeamList[Team Number],0)))</f>
        <v/>
      </c>
      <c r="C107" s="117" t="str">
        <f>IF(ISNA(INDEX(OfficialTeamList[Pod or Lane Number],MATCH(TournamentData[[#This Row],[Team Number]], OfficialTeamList[Team Number],0))),"",INDEX(OfficialTeamList[Pod or Lane Number],MATCH(TournamentData[[#This Row],[Team Number]], OfficialTeamList[Team Number],0)))</f>
        <v/>
      </c>
      <c r="D107" s="37" t="str">
        <f>IF(TournamentData[[#This Row],[Team Number]]="","",IF(ISNA(INDEX('Robot Game Scores'!C:C,MATCH(TournamentData[[#This Row],[Team Number]], 'Robot Game Scores'!$B:$B,0))),0,INDEX('Robot Game Scores'!C:C,MATCH(TournamentData[[#This Row],[Team Number]], 'Robot Game Scores'!$B:$B,0))))</f>
        <v/>
      </c>
      <c r="E107" s="37" t="str">
        <f>IF(TournamentData[[#This Row],[Team Number]]="","",IF(ISNA(INDEX('Robot Game Scores'!D:D,MATCH(TournamentData[[#This Row],[Team Number]], 'Robot Game Scores'!$B:$B,0))),0,INDEX('Robot Game Scores'!D:D,MATCH(TournamentData[[#This Row],[Team Number]], 'Robot Game Scores'!$B:$B,0))))</f>
        <v/>
      </c>
      <c r="F107" s="37" t="str">
        <f>IF(TournamentData[[#This Row],[Team Number]]="","",IF(ISNA(INDEX('Robot Game Scores'!E:E,MATCH(TournamentData[[#This Row],[Team Number]], 'Robot Game Scores'!$B:$B,0))),0,INDEX('Robot Game Scores'!E:E,MATCH(TournamentData[[#This Row],[Team Number]], 'Robot Game Scores'!$B:$B,0))))</f>
        <v/>
      </c>
      <c r="G107" s="37" t="str">
        <f>IF(TournamentData[[#This Row],[Team Number]]="","",IF(ISNA(INDEX('Robot Game Scores'!F:F,MATCH(TournamentData[[#This Row],[Team Number]], 'Robot Game Scores'!$B:$B,0))),0,INDEX('Robot Game Scores'!F:F,MATCH(TournamentData[[#This Row],[Team Number]], 'Robot Game Scores'!$B:$B,0))))</f>
        <v/>
      </c>
      <c r="H107" s="37" t="str">
        <f>IF(TournamentData[[#This Row],[Team Number]]="","",IF(ISNA(INDEX('Robot Game Scores'!G:G,MATCH(TournamentData[[#This Row],[Team Number]], 'Robot Game Scores'!$B:$B,0))),0,INDEX('Robot Game Scores'!G:G,MATCH(TournamentData[[#This Row],[Team Number]], 'Robot Game Scores'!$B:$B,0))))</f>
        <v/>
      </c>
      <c r="I107"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7" s="37" t="str">
        <f>IF(TournamentData[[#This Row],[Team Number]]="","",_xlfn.RANK.EQ(TournamentData[[#This Row],[Max Robot Game Score]],TournamentData[Max Robot Game Score]))</f>
        <v/>
      </c>
      <c r="K107"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7"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7"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7"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7" s="38" t="str">
        <f>IF(TournamentData[[#This Row],[Team Number]]="","",IF(N107,RANK(N107,N$3:N$110,1)-COUNTIF(N$3:N$110,0),NumberOfTeams+1))</f>
        <v/>
      </c>
      <c r="P107" s="38" t="str">
        <f>IF(TournamentData[[#This Row],[Champion''s Rank]]&lt;&gt;"",TournamentData[[#This Row],[Champion''s Rank]],"")</f>
        <v/>
      </c>
      <c r="Q107" s="43">
        <f>IF(ISNA(INDEX(CoreValuesResults[Breakthrough Selection],MATCH(TournamentData[[#This Row],[Team Number]],CoreValuesResults[Team Number],0))),0, UPPER(INDEX(CoreValuesResults[Breakthrough Selection],MATCH(TournamentData[[#This Row],[Team Number]],CoreValuesResults[Team Number],0))))</f>
        <v>0</v>
      </c>
      <c r="R107" s="43">
        <f>IF(ISNA(INDEX(CoreValuesResults[Rising All-Star Selection],MATCH(TournamentData[[#This Row],[Team Number]],CoreValuesResults[Team Number],0))),0, UPPER(INDEX(CoreValuesResults[Rising All-Star Selection],MATCH(TournamentData[[#This Row],[Team Number]],CoreValuesResults[Team Number],0))))</f>
        <v>0</v>
      </c>
      <c r="S107" s="43">
        <f>IF(ISNA(INDEX(CoreValuesResults[Motivate Selection],MATCH(TournamentData[[#This Row],[Team Number]],CoreValuesResults[Team Number],0))),0, UPPER(INDEX(CoreValuesResults[Motivate Selection],MATCH(TournamentData[[#This Row],[Team Number]],CoreValuesResults[Team Number],0))))</f>
        <v>0</v>
      </c>
      <c r="V107" s="41"/>
      <c r="W107" s="37">
        <f>IF(ISNA(INDEX(CoreValuesResults[Core Values Score],MATCH(TournamentData[[#This Row],[Team Number]],CoreValuesResults[Team Number],0))),0,INDEX(CoreValuesResults[Core Values Score],MATCH(TournamentData[[#This Row],[Team Number]],CoreValuesResults[Team Number],0)))</f>
        <v>0</v>
      </c>
      <c r="X107"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7" s="37">
        <f>IF(ISNA(INDEX(RobotDesignResults[Robot Design Score],MATCH(TournamentData[[#This Row],[Team Number]],RobotDesignResults[Team Number],0))),0,INDEX(RobotDesignResults[Robot Design Score],MATCH(TournamentData[[#This Row],[Team Number]],RobotDesignResults[Team Number],0)))</f>
        <v>0</v>
      </c>
      <c r="Z107"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7" s="107">
        <f t="shared" si="3"/>
        <v>0</v>
      </c>
      <c r="AE107" s="63"/>
      <c r="AF107" s="42"/>
      <c r="AG107" s="41"/>
    </row>
    <row r="108" spans="1:36" s="40" customFormat="1" ht="20.25" customHeight="1">
      <c r="A108" s="35"/>
      <c r="B108" s="36" t="str">
        <f>IF(ISNA(INDEX(OfficialTeamList[Team Name],MATCH(TournamentData[[#This Row],[Team Number]], OfficialTeamList[Team Number],0))),"",INDEX(OfficialTeamList[Team Name],MATCH(TournamentData[[#This Row],[Team Number]], OfficialTeamList[Team Number],0)))</f>
        <v/>
      </c>
      <c r="C108" s="117" t="str">
        <f>IF(ISNA(INDEX(OfficialTeamList[Pod or Lane Number],MATCH(TournamentData[[#This Row],[Team Number]], OfficialTeamList[Team Number],0))),"",INDEX(OfficialTeamList[Pod or Lane Number],MATCH(TournamentData[[#This Row],[Team Number]], OfficialTeamList[Team Number],0)))</f>
        <v/>
      </c>
      <c r="D108" s="37" t="str">
        <f>IF(TournamentData[[#This Row],[Team Number]]="","",IF(ISNA(INDEX('Robot Game Scores'!C:C,MATCH(TournamentData[[#This Row],[Team Number]], 'Robot Game Scores'!$B:$B,0))),0,INDEX('Robot Game Scores'!C:C,MATCH(TournamentData[[#This Row],[Team Number]], 'Robot Game Scores'!$B:$B,0))))</f>
        <v/>
      </c>
      <c r="E108" s="37" t="str">
        <f>IF(TournamentData[[#This Row],[Team Number]]="","",IF(ISNA(INDEX('Robot Game Scores'!D:D,MATCH(TournamentData[[#This Row],[Team Number]], 'Robot Game Scores'!$B:$B,0))),0,INDEX('Robot Game Scores'!D:D,MATCH(TournamentData[[#This Row],[Team Number]], 'Robot Game Scores'!$B:$B,0))))</f>
        <v/>
      </c>
      <c r="F108" s="37" t="str">
        <f>IF(TournamentData[[#This Row],[Team Number]]="","",IF(ISNA(INDEX('Robot Game Scores'!E:E,MATCH(TournamentData[[#This Row],[Team Number]], 'Robot Game Scores'!$B:$B,0))),0,INDEX('Robot Game Scores'!E:E,MATCH(TournamentData[[#This Row],[Team Number]], 'Robot Game Scores'!$B:$B,0))))</f>
        <v/>
      </c>
      <c r="G108" s="37" t="str">
        <f>IF(TournamentData[[#This Row],[Team Number]]="","",IF(ISNA(INDEX('Robot Game Scores'!F:F,MATCH(TournamentData[[#This Row],[Team Number]], 'Robot Game Scores'!$B:$B,0))),0,INDEX('Robot Game Scores'!F:F,MATCH(TournamentData[[#This Row],[Team Number]], 'Robot Game Scores'!$B:$B,0))))</f>
        <v/>
      </c>
      <c r="H108" s="37" t="str">
        <f>IF(TournamentData[[#This Row],[Team Number]]="","",IF(ISNA(INDEX('Robot Game Scores'!G:G,MATCH(TournamentData[[#This Row],[Team Number]], 'Robot Game Scores'!$B:$B,0))),0,INDEX('Robot Game Scores'!G:G,MATCH(TournamentData[[#This Row],[Team Number]], 'Robot Game Scores'!$B:$B,0))))</f>
        <v/>
      </c>
      <c r="I108"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8" s="37" t="str">
        <f>IF(TournamentData[[#This Row],[Team Number]]="","",_xlfn.RANK.EQ(TournamentData[[#This Row],[Max Robot Game Score]],TournamentData[Max Robot Game Score]))</f>
        <v/>
      </c>
      <c r="K108"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8"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8"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8"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8" s="38" t="str">
        <f>IF(TournamentData[[#This Row],[Team Number]]="","",IF(N108,RANK(N108,N$3:N$110,1)-COUNTIF(N$3:N$110,0),NumberOfTeams+1))</f>
        <v/>
      </c>
      <c r="P108" s="38" t="str">
        <f>IF(TournamentData[[#This Row],[Champion''s Rank]]&lt;&gt;"",TournamentData[[#This Row],[Champion''s Rank]],"")</f>
        <v/>
      </c>
      <c r="Q108" s="43">
        <f>IF(ISNA(INDEX(CoreValuesResults[Breakthrough Selection],MATCH(TournamentData[[#This Row],[Team Number]],CoreValuesResults[Team Number],0))),0, UPPER(INDEX(CoreValuesResults[Breakthrough Selection],MATCH(TournamentData[[#This Row],[Team Number]],CoreValuesResults[Team Number],0))))</f>
        <v>0</v>
      </c>
      <c r="R108" s="43">
        <f>IF(ISNA(INDEX(CoreValuesResults[Rising All-Star Selection],MATCH(TournamentData[[#This Row],[Team Number]],CoreValuesResults[Team Number],0))),0, UPPER(INDEX(CoreValuesResults[Rising All-Star Selection],MATCH(TournamentData[[#This Row],[Team Number]],CoreValuesResults[Team Number],0))))</f>
        <v>0</v>
      </c>
      <c r="S108" s="43">
        <f>IF(ISNA(INDEX(CoreValuesResults[Motivate Selection],MATCH(TournamentData[[#This Row],[Team Number]],CoreValuesResults[Team Number],0))),0, UPPER(INDEX(CoreValuesResults[Motivate Selection],MATCH(TournamentData[[#This Row],[Team Number]],CoreValuesResults[Team Number],0))))</f>
        <v>0</v>
      </c>
      <c r="V108" s="41"/>
      <c r="W108" s="37">
        <f>IF(ISNA(INDEX(CoreValuesResults[Core Values Score],MATCH(TournamentData[[#This Row],[Team Number]],CoreValuesResults[Team Number],0))),0,INDEX(CoreValuesResults[Core Values Score],MATCH(TournamentData[[#This Row],[Team Number]],CoreValuesResults[Team Number],0)))</f>
        <v>0</v>
      </c>
      <c r="X108"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8" s="37">
        <f>IF(ISNA(INDEX(RobotDesignResults[Robot Design Score],MATCH(TournamentData[[#This Row],[Team Number]],RobotDesignResults[Team Number],0))),0,INDEX(RobotDesignResults[Robot Design Score],MATCH(TournamentData[[#This Row],[Team Number]],RobotDesignResults[Team Number],0)))</f>
        <v>0</v>
      </c>
      <c r="Z108"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8" s="107">
        <f t="shared" si="3"/>
        <v>0</v>
      </c>
      <c r="AE108" s="63"/>
      <c r="AF108" s="42"/>
      <c r="AG108" s="41"/>
    </row>
    <row r="109" spans="1:36" s="40" customFormat="1" ht="20.25" customHeight="1">
      <c r="A109" s="35"/>
      <c r="B109" s="36" t="str">
        <f>IF(ISNA(INDEX(OfficialTeamList[Team Name],MATCH(TournamentData[[#This Row],[Team Number]], OfficialTeamList[Team Number],0))),"",INDEX(OfficialTeamList[Team Name],MATCH(TournamentData[[#This Row],[Team Number]], OfficialTeamList[Team Number],0)))</f>
        <v/>
      </c>
      <c r="C109" s="117" t="str">
        <f>IF(ISNA(INDEX(OfficialTeamList[Pod or Lane Number],MATCH(TournamentData[[#This Row],[Team Number]], OfficialTeamList[Team Number],0))),"",INDEX(OfficialTeamList[Pod or Lane Number],MATCH(TournamentData[[#This Row],[Team Number]], OfficialTeamList[Team Number],0)))</f>
        <v/>
      </c>
      <c r="D109" s="37" t="str">
        <f>IF(TournamentData[[#This Row],[Team Number]]="","",IF(ISNA(INDEX('Robot Game Scores'!C:C,MATCH(TournamentData[[#This Row],[Team Number]], 'Robot Game Scores'!$B:$B,0))),0,INDEX('Robot Game Scores'!C:C,MATCH(TournamentData[[#This Row],[Team Number]], 'Robot Game Scores'!$B:$B,0))))</f>
        <v/>
      </c>
      <c r="E109" s="37" t="str">
        <f>IF(TournamentData[[#This Row],[Team Number]]="","",IF(ISNA(INDEX('Robot Game Scores'!D:D,MATCH(TournamentData[[#This Row],[Team Number]], 'Robot Game Scores'!$B:$B,0))),0,INDEX('Robot Game Scores'!D:D,MATCH(TournamentData[[#This Row],[Team Number]], 'Robot Game Scores'!$B:$B,0))))</f>
        <v/>
      </c>
      <c r="F109" s="37" t="str">
        <f>IF(TournamentData[[#This Row],[Team Number]]="","",IF(ISNA(INDEX('Robot Game Scores'!E:E,MATCH(TournamentData[[#This Row],[Team Number]], 'Robot Game Scores'!$B:$B,0))),0,INDEX('Robot Game Scores'!E:E,MATCH(TournamentData[[#This Row],[Team Number]], 'Robot Game Scores'!$B:$B,0))))</f>
        <v/>
      </c>
      <c r="G109" s="37" t="str">
        <f>IF(TournamentData[[#This Row],[Team Number]]="","",IF(ISNA(INDEX('Robot Game Scores'!F:F,MATCH(TournamentData[[#This Row],[Team Number]], 'Robot Game Scores'!$B:$B,0))),0,INDEX('Robot Game Scores'!F:F,MATCH(TournamentData[[#This Row],[Team Number]], 'Robot Game Scores'!$B:$B,0))))</f>
        <v/>
      </c>
      <c r="H109" s="37" t="str">
        <f>IF(TournamentData[[#This Row],[Team Number]]="","",IF(ISNA(INDEX('Robot Game Scores'!G:G,MATCH(TournamentData[[#This Row],[Team Number]], 'Robot Game Scores'!$B:$B,0))),0,INDEX('Robot Game Scores'!G:G,MATCH(TournamentData[[#This Row],[Team Number]], 'Robot Game Scores'!$B:$B,0))))</f>
        <v/>
      </c>
      <c r="I109"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09" s="37" t="str">
        <f>IF(TournamentData[[#This Row],[Team Number]]="","",_xlfn.RANK.EQ(TournamentData[[#This Row],[Max Robot Game Score]],TournamentData[Max Robot Game Score]))</f>
        <v/>
      </c>
      <c r="K109"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09"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09"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09"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09" s="38" t="str">
        <f>IF(TournamentData[[#This Row],[Team Number]]="","",IF(N109,RANK(N109,N$3:N$110,1)-COUNTIF(N$3:N$110,0),NumberOfTeams+1))</f>
        <v/>
      </c>
      <c r="P109" s="38" t="str">
        <f>IF(TournamentData[[#This Row],[Champion''s Rank]]&lt;&gt;"",TournamentData[[#This Row],[Champion''s Rank]],"")</f>
        <v/>
      </c>
      <c r="Q109" s="43">
        <f>IF(ISNA(INDEX(CoreValuesResults[Breakthrough Selection],MATCH(TournamentData[[#This Row],[Team Number]],CoreValuesResults[Team Number],0))),0, UPPER(INDEX(CoreValuesResults[Breakthrough Selection],MATCH(TournamentData[[#This Row],[Team Number]],CoreValuesResults[Team Number],0))))</f>
        <v>0</v>
      </c>
      <c r="R109" s="43">
        <f>IF(ISNA(INDEX(CoreValuesResults[Rising All-Star Selection],MATCH(TournamentData[[#This Row],[Team Number]],CoreValuesResults[Team Number],0))),0, UPPER(INDEX(CoreValuesResults[Rising All-Star Selection],MATCH(TournamentData[[#This Row],[Team Number]],CoreValuesResults[Team Number],0))))</f>
        <v>0</v>
      </c>
      <c r="S109" s="43">
        <f>IF(ISNA(INDEX(CoreValuesResults[Motivate Selection],MATCH(TournamentData[[#This Row],[Team Number]],CoreValuesResults[Team Number],0))),0, UPPER(INDEX(CoreValuesResults[Motivate Selection],MATCH(TournamentData[[#This Row],[Team Number]],CoreValuesResults[Team Number],0))))</f>
        <v>0</v>
      </c>
      <c r="V109" s="41"/>
      <c r="W109" s="37">
        <f>IF(ISNA(INDEX(CoreValuesResults[Core Values Score],MATCH(TournamentData[[#This Row],[Team Number]],CoreValuesResults[Team Number],0))),0,INDEX(CoreValuesResults[Core Values Score],MATCH(TournamentData[[#This Row],[Team Number]],CoreValuesResults[Team Number],0)))</f>
        <v>0</v>
      </c>
      <c r="X109"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09" s="37">
        <f>IF(ISNA(INDEX(RobotDesignResults[Robot Design Score],MATCH(TournamentData[[#This Row],[Team Number]],RobotDesignResults[Team Number],0))),0,INDEX(RobotDesignResults[Robot Design Score],MATCH(TournamentData[[#This Row],[Team Number]],RobotDesignResults[Team Number],0)))</f>
        <v>0</v>
      </c>
      <c r="Z109"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09" s="107">
        <f t="shared" si="3"/>
        <v>0</v>
      </c>
      <c r="AE109" s="63"/>
      <c r="AF109" s="42"/>
      <c r="AG109" s="41"/>
    </row>
    <row r="110" spans="1:36" s="40" customFormat="1" ht="20.25" customHeight="1">
      <c r="A110" s="35"/>
      <c r="B110" s="36" t="str">
        <f>IF(ISNA(INDEX(OfficialTeamList[Team Name],MATCH(TournamentData[[#This Row],[Team Number]], OfficialTeamList[Team Number],0))),"",INDEX(OfficialTeamList[Team Name],MATCH(TournamentData[[#This Row],[Team Number]], OfficialTeamList[Team Number],0)))</f>
        <v/>
      </c>
      <c r="C110" s="117" t="str">
        <f>IF(ISNA(INDEX(OfficialTeamList[Pod or Lane Number],MATCH(TournamentData[[#This Row],[Team Number]], OfficialTeamList[Team Number],0))),"",INDEX(OfficialTeamList[Pod or Lane Number],MATCH(TournamentData[[#This Row],[Team Number]], OfficialTeamList[Team Number],0)))</f>
        <v/>
      </c>
      <c r="D110" s="37" t="str">
        <f>IF(TournamentData[[#This Row],[Team Number]]="","",IF(ISNA(INDEX('Robot Game Scores'!C:C,MATCH(TournamentData[[#This Row],[Team Number]], 'Robot Game Scores'!$B:$B,0))),0,INDEX('Robot Game Scores'!C:C,MATCH(TournamentData[[#This Row],[Team Number]], 'Robot Game Scores'!$B:$B,0))))</f>
        <v/>
      </c>
      <c r="E110" s="37" t="str">
        <f>IF(TournamentData[[#This Row],[Team Number]]="","",IF(ISNA(INDEX('Robot Game Scores'!D:D,MATCH(TournamentData[[#This Row],[Team Number]], 'Robot Game Scores'!$B:$B,0))),0,INDEX('Robot Game Scores'!D:D,MATCH(TournamentData[[#This Row],[Team Number]], 'Robot Game Scores'!$B:$B,0))))</f>
        <v/>
      </c>
      <c r="F110" s="37" t="str">
        <f>IF(TournamentData[[#This Row],[Team Number]]="","",IF(ISNA(INDEX('Robot Game Scores'!E:E,MATCH(TournamentData[[#This Row],[Team Number]], 'Robot Game Scores'!$B:$B,0))),0,INDEX('Robot Game Scores'!E:E,MATCH(TournamentData[[#This Row],[Team Number]], 'Robot Game Scores'!$B:$B,0))))</f>
        <v/>
      </c>
      <c r="G110" s="37" t="str">
        <f>IF(TournamentData[[#This Row],[Team Number]]="","",IF(ISNA(INDEX('Robot Game Scores'!F:F,MATCH(TournamentData[[#This Row],[Team Number]], 'Robot Game Scores'!$B:$B,0))),0,INDEX('Robot Game Scores'!F:F,MATCH(TournamentData[[#This Row],[Team Number]], 'Robot Game Scores'!$B:$B,0))))</f>
        <v/>
      </c>
      <c r="H110" s="37" t="str">
        <f>IF(TournamentData[[#This Row],[Team Number]]="","",IF(ISNA(INDEX('Robot Game Scores'!G:G,MATCH(TournamentData[[#This Row],[Team Number]], 'Robot Game Scores'!$B:$B,0))),0,INDEX('Robot Game Scores'!G:G,MATCH(TournamentData[[#This Row],[Team Number]], 'Robot Game Scores'!$B:$B,0))))</f>
        <v/>
      </c>
      <c r="I110" s="37" t="str">
        <f>IF(TournamentData[[#This Row],[Team Number]]="","",IF(ISNA(LARGE(TournamentData[[#This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5]],5)),0,LARGE(TournamentData[[#This Row],[Robot Game Score 1]:[Robot Game Score 5]],1)+0.0001*LARGE(TournamentData[[#This Row],[Robot Game Score 1]:[Robot Game Score 5]],2)+0.0000001*LARGE(TournamentData[[#This Row],[Robot Game Score 1]:[Robot Game Score 5]],3)+0.00000000001*LARGE(TournamentData[[#This Row],[Robot Game Score 1]:[Robot Game Score 5]],4)+0.00000000000001*LARGE(TournamentData[[#This Row],[Robot Game Score 1]:[Robot Game Score 5]],5)))</f>
        <v/>
      </c>
      <c r="J110" s="37" t="str">
        <f>IF(TournamentData[[#This Row],[Team Number]]="","",_xlfn.RANK.EQ(TournamentData[[#This Row],[Max Robot Game Score]],TournamentData[Max Robot Game Score]))</f>
        <v/>
      </c>
      <c r="K110" s="37" t="str">
        <f>IF(TournamentData[[#This Row],[Team Number]]="","",IF(ISNA(INDEX(CoreValuesResults[Core Values Rank],MATCH(TournamentData[[#This Row],[Team Number]],CoreValuesResults[Team Number],0))),NumberOfTeams+1,INDEX(CoreValuesResults[Core Values Rank],MATCH(TournamentData[[#This Row],[Team Number]],CoreValuesResults[Team Number],0))))</f>
        <v/>
      </c>
      <c r="L110" s="37" t="str">
        <f>IF(TournamentData[[#This Row],[Team Number]]="","",IF(ISNA(INDEX(InnovationProjectResults[Innovation Project Rank],MATCH(TournamentData[[#This Row],[Team Number]],InnovationProjectResults[Team Number],0))),NumberOfTeams+1,INDEX(InnovationProjectResults[Innovation Project Rank],MATCH(TournamentData[[#This Row],[Team Number]],InnovationProjectResults[Team Number],0))))</f>
        <v/>
      </c>
      <c r="M110" s="37" t="str">
        <f>IF(TournamentData[[#This Row],[Team Number]]="","",IF(ISNA(INDEX(RobotDesignResults[Robot Design Rank],MATCH(TournamentData[[#This Row],[Team Number]],RobotDesignResults[Team Number],0))),NumberOfTeams+1,INDEX(RobotDesignResults[Robot Design Rank],MATCH(TournamentData[[#This Row],[Team Number]],RobotDesignResults[Team Number],0))))</f>
        <v/>
      </c>
      <c r="N110" s="37" t="str">
        <f xml:space="preserve"> IF(TournamentData[[#This Row],[Team Number]]="","",IF(TournamentData[[#This Row],[Core Values Rank]]="",NumberOfTeams+1,TournamentData[[#This Row],[Core Values Rank]]) + IF(TournamentData[[#This Row],[Innovation Project Rank]]="",NumberOfTeams+1,TournamentData[[#This Row],[Innovation Project Rank]]) + IF(TournamentData[[#This Row],[Robot Design Rank]]="",NumberOfTeams+1,TournamentData[[#This Row],[Robot Design Rank]]) + TournamentData[[#This Row],[Robot Game Rank]])</f>
        <v/>
      </c>
      <c r="O110" s="38" t="str">
        <f>IF(TournamentData[[#This Row],[Team Number]]="","",IF(N110,RANK(N110,N$3:N$110,1)-COUNTIF(N$3:N$110,0),NumberOfTeams+1))</f>
        <v/>
      </c>
      <c r="P110" s="38" t="str">
        <f>IF(TournamentData[[#This Row],[Champion''s Rank]]&lt;&gt;"",TournamentData[[#This Row],[Champion''s Rank]],"")</f>
        <v/>
      </c>
      <c r="Q110" s="43">
        <f>IF(ISNA(INDEX(CoreValuesResults[Breakthrough Selection],MATCH(TournamentData[[#This Row],[Team Number]],CoreValuesResults[Team Number],0))),0, UPPER(INDEX(CoreValuesResults[Breakthrough Selection],MATCH(TournamentData[[#This Row],[Team Number]],CoreValuesResults[Team Number],0))))</f>
        <v>0</v>
      </c>
      <c r="R110" s="43">
        <f>IF(ISNA(INDEX(CoreValuesResults[Rising All-Star Selection],MATCH(TournamentData[[#This Row],[Team Number]],CoreValuesResults[Team Number],0))),0, UPPER(INDEX(CoreValuesResults[Rising All-Star Selection],MATCH(TournamentData[[#This Row],[Team Number]],CoreValuesResults[Team Number],0))))</f>
        <v>0</v>
      </c>
      <c r="S110" s="43">
        <f>IF(ISNA(INDEX(CoreValuesResults[Motivate Selection],MATCH(TournamentData[[#This Row],[Team Number]],CoreValuesResults[Team Number],0))),0, UPPER(INDEX(CoreValuesResults[Motivate Selection],MATCH(TournamentData[[#This Row],[Team Number]],CoreValuesResults[Team Number],0))))</f>
        <v>0</v>
      </c>
      <c r="V110" s="41"/>
      <c r="W110" s="37">
        <f>IF(ISNA(INDEX(CoreValuesResults[Core Values Score],MATCH(TournamentData[[#This Row],[Team Number]],CoreValuesResults[Team Number],0))),0,INDEX(CoreValuesResults[Core Values Score],MATCH(TournamentData[[#This Row],[Team Number]],CoreValuesResults[Team Number],0)))</f>
        <v>0</v>
      </c>
      <c r="X110" s="37">
        <f>IF(ISNA(INDEX(InnovationProjectResults[Innovation Project Score],MATCH(TournamentData[[#This Row],[Team Number]],InnovationProjectResults[Team Number],0))),0,INDEX(InnovationProjectResults[Innovation Project Score],MATCH(TournamentData[[#This Row],[Team Number]],InnovationProjectResults[Team Number],0)))</f>
        <v>0</v>
      </c>
      <c r="Y110" s="37">
        <f>IF(ISNA(INDEX(RobotDesignResults[Robot Design Score],MATCH(TournamentData[[#This Row],[Team Number]],RobotDesignResults[Team Number],0))),0,INDEX(RobotDesignResults[Robot Design Score],MATCH(TournamentData[[#This Row],[Team Number]],RobotDesignResults[Team Number],0)))</f>
        <v>0</v>
      </c>
      <c r="Z110" s="106">
        <f>IF(ISERR(GEOMEAN(TournamentData[[#This Row],[Max Robot Game Score]],TournamentData[[#This Row],[Core Values Score]],TournamentData[[#This Row],[Innovattion Project Score]],TournamentData[[#This Row],[Robot Design Score]])),0,GEOMEAN(TournamentData[[#This Row],[Max Robot Game Score]],TournamentData[[#This Row],[Core Values Score]],TournamentData[[#This Row],[Innovattion Project Score]],TournamentData[[#This Row],[Robot Design Score]]))</f>
        <v>0</v>
      </c>
      <c r="AA110" s="107">
        <f t="shared" si="3"/>
        <v>0</v>
      </c>
      <c r="AE110" s="63"/>
      <c r="AF110" s="44"/>
      <c r="AH110" s="41"/>
      <c r="AI110" s="41"/>
      <c r="AJ110" s="41"/>
    </row>
  </sheetData>
  <sheetProtection selectLockedCells="1" sort="0" autoFilter="0" pivotTables="0"/>
  <protectedRanges>
    <protectedRange sqref="A1:C2 Q1:XFD2 B111:C1048576 G111:AA1048576 B1:S110" name="ResultsSort"/>
  </protectedRanges>
  <mergeCells count="6">
    <mergeCell ref="A1:C1"/>
    <mergeCell ref="W1:AA1"/>
    <mergeCell ref="K1:M1"/>
    <mergeCell ref="T1:V1"/>
    <mergeCell ref="N1:S1"/>
    <mergeCell ref="D1:J1"/>
  </mergeCells>
  <conditionalFormatting sqref="A3:AB110">
    <cfRule type="expression" dxfId="19" priority="15">
      <formula>ROW()-NumberOfTeams=2</formula>
    </cfRule>
  </conditionalFormatting>
  <conditionalFormatting sqref="B3:AB110">
    <cfRule type="expression" dxfId="18" priority="25">
      <formula>IF($T3&lt;&gt;"",TRUE,FALSE)</formula>
    </cfRule>
  </conditionalFormatting>
  <conditionalFormatting sqref="J1:J1048576">
    <cfRule type="cellIs" dxfId="17" priority="7" operator="equal">
      <formula>3</formula>
    </cfRule>
    <cfRule type="cellIs" dxfId="16" priority="10" operator="equal">
      <formula>2</formula>
    </cfRule>
    <cfRule type="cellIs" dxfId="15" priority="11" operator="equal">
      <formula>1</formula>
    </cfRule>
  </conditionalFormatting>
  <conditionalFormatting sqref="Q3:S110">
    <cfRule type="cellIs" dxfId="14" priority="12" operator="equal">
      <formula>"YES"</formula>
    </cfRule>
  </conditionalFormatting>
  <conditionalFormatting sqref="V2">
    <cfRule type="expression" dxfId="13" priority="1">
      <formula>IF(COUNTIF($V:$V,"=Yes")&lt;&gt;NumberofTeamsAdvancing,1,0)</formula>
    </cfRule>
  </conditionalFormatting>
  <conditionalFormatting sqref="V3:V101">
    <cfRule type="cellIs" dxfId="12" priority="5" operator="equal">
      <formula>"Yes"</formula>
    </cfRule>
  </conditionalFormatting>
  <dataValidations count="3">
    <dataValidation type="list" allowBlank="1" showInputMessage="1" showErrorMessage="1" sqref="V3:V110" xr:uid="{00000000-0002-0000-0200-000000000000}">
      <formula1>"Yes, No"</formula1>
    </dataValidation>
    <dataValidation type="list" allowBlank="1" showInputMessage="1" showErrorMessage="1" sqref="U3:U110" xr:uid="{00000000-0002-0000-0200-000001000000}">
      <formula1>$AG$2:$AG$6</formula1>
    </dataValidation>
    <dataValidation type="list" allowBlank="1" showInputMessage="1" showErrorMessage="1" sqref="T3:T110" xr:uid="{00000000-0002-0000-0200-000002000000}">
      <formula1>$AE$2:$AE$10</formula1>
    </dataValidation>
  </dataValidations>
  <pageMargins left="0.7" right="0.7" top="0.75" bottom="0.75" header="0.3" footer="0.3"/>
  <pageSetup scale="41"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16DB6"/>
    <pageSetUpPr fitToPage="1"/>
  </sheetPr>
  <dimension ref="A1:P109"/>
  <sheetViews>
    <sheetView showZeros="0" zoomScale="70" zoomScaleNormal="70" zoomScalePageLayoutView="130" workbookViewId="0">
      <pane ySplit="1" topLeftCell="A2" activePane="bottomLeft" state="frozen"/>
      <selection pane="bottomLeft" activeCell="A2" sqref="A2"/>
    </sheetView>
  </sheetViews>
  <sheetFormatPr defaultColWidth="8.453125" defaultRowHeight="30" customHeight="1"/>
  <cols>
    <col min="1" max="1" width="15.453125" customWidth="1"/>
    <col min="2" max="2" width="32.453125" customWidth="1"/>
    <col min="3" max="12" width="7.453125" customWidth="1"/>
    <col min="13" max="13" width="10.453125" customWidth="1"/>
    <col min="14" max="14" width="15.453125" customWidth="1"/>
    <col min="15" max="15" width="10.453125" style="55" hidden="1" customWidth="1"/>
    <col min="16" max="16" width="8.453125" style="74"/>
  </cols>
  <sheetData>
    <row r="1" spans="1:15" ht="170.25" customHeight="1">
      <c r="A1" s="110" t="s">
        <v>9</v>
      </c>
      <c r="B1" s="45" t="s">
        <v>10</v>
      </c>
      <c r="C1" s="49" t="s">
        <v>107</v>
      </c>
      <c r="D1" s="49" t="s">
        <v>109</v>
      </c>
      <c r="E1" s="49" t="s">
        <v>97</v>
      </c>
      <c r="F1" s="49" t="s">
        <v>110</v>
      </c>
      <c r="G1" s="49" t="s">
        <v>111</v>
      </c>
      <c r="H1" s="49" t="s">
        <v>74</v>
      </c>
      <c r="I1" s="49" t="s">
        <v>75</v>
      </c>
      <c r="J1" s="49" t="s">
        <v>108</v>
      </c>
      <c r="K1" s="49" t="s">
        <v>112</v>
      </c>
      <c r="L1" s="49" t="s">
        <v>113</v>
      </c>
      <c r="M1" s="50" t="s">
        <v>76</v>
      </c>
      <c r="N1" s="51" t="s">
        <v>29</v>
      </c>
      <c r="O1" s="53" t="s">
        <v>77</v>
      </c>
    </row>
    <row r="2" spans="1:15" ht="30" customHeight="1">
      <c r="A2" s="88"/>
      <c r="B2" s="89" t="str">
        <f>IF(ISNA(INDEX(OfficialTeamList[Team Name],MATCH(InnovationProjectResults[[#This Row],[Team Number]], OfficialTeamList[Team Number],0))),"",INDEX(OfficialTeamList[Team Name],MATCH(InnovationProjectResults[[#This Row],[Team Number]], OfficialTeamList[Team Number],0)))</f>
        <v/>
      </c>
      <c r="C2" s="88"/>
      <c r="D2" s="88"/>
      <c r="E2" s="88"/>
      <c r="F2" s="88"/>
      <c r="G2" s="88"/>
      <c r="H2" s="88"/>
      <c r="I2" s="88"/>
      <c r="J2" s="88"/>
      <c r="K2" s="88"/>
      <c r="L2" s="88"/>
      <c r="M2" s="52">
        <f>SUM(InnovationProjectResults[[#This Row],[Identify - Define]:[Communicate - Fun (CV)]])</f>
        <v>0</v>
      </c>
      <c r="N2" s="48">
        <f>IF(InnovationProjectResults[[#This Row],[Team Number]]&gt;0,MIN(_xlfn.RANK.EQ(InnovationProjectResults[[#This Row],[Innovation Project Score]],InnovationProjectResults[Innovation Project Score],0),NumberOfTeams),NumberOfTeams+1)</f>
        <v>1</v>
      </c>
      <c r="O2" s="54">
        <f>SUM(InnovationProjectResults[[#This Row],[Design - Teamwork (CV)]:[Iterate - Sharing]])</f>
        <v>0</v>
      </c>
    </row>
    <row r="3" spans="1:15" ht="30" customHeight="1">
      <c r="A3" s="88"/>
      <c r="B3" s="89" t="str">
        <f>IF(ISNA(INDEX(OfficialTeamList[Team Name],MATCH(InnovationProjectResults[[#This Row],[Team Number]], OfficialTeamList[Team Number],0))),"",INDEX(OfficialTeamList[Team Name],MATCH(InnovationProjectResults[[#This Row],[Team Number]], OfficialTeamList[Team Number],0)))</f>
        <v/>
      </c>
      <c r="C3" s="88"/>
      <c r="D3" s="88"/>
      <c r="E3" s="88"/>
      <c r="F3" s="88"/>
      <c r="G3" s="88"/>
      <c r="H3" s="88"/>
      <c r="I3" s="88"/>
      <c r="J3" s="88"/>
      <c r="K3" s="88"/>
      <c r="L3" s="88"/>
      <c r="M3" s="52">
        <f>SUM(InnovationProjectResults[[#This Row],[Identify - Define]:[Communicate - Fun (CV)]])</f>
        <v>0</v>
      </c>
      <c r="N3" s="48">
        <f>IF(InnovationProjectResults[[#This Row],[Team Number]]&gt;0,MIN(_xlfn.RANK.EQ(InnovationProjectResults[[#This Row],[Innovation Project Score]],InnovationProjectResults[Innovation Project Score],0),NumberOfTeams),NumberOfTeams+1)</f>
        <v>1</v>
      </c>
      <c r="O3" s="54">
        <f>SUM(InnovationProjectResults[[#This Row],[Design - Teamwork (CV)]:[Iterate - Sharing]])</f>
        <v>0</v>
      </c>
    </row>
    <row r="4" spans="1:15" ht="30" customHeight="1">
      <c r="A4" s="88"/>
      <c r="B4" s="89" t="str">
        <f>IF(ISNA(INDEX(OfficialTeamList[Team Name],MATCH(InnovationProjectResults[[#This Row],[Team Number]], OfficialTeamList[Team Number],0))),"",INDEX(OfficialTeamList[Team Name],MATCH(InnovationProjectResults[[#This Row],[Team Number]], OfficialTeamList[Team Number],0)))</f>
        <v/>
      </c>
      <c r="C4" s="88"/>
      <c r="D4" s="88"/>
      <c r="E4" s="88"/>
      <c r="F4" s="88"/>
      <c r="G4" s="88"/>
      <c r="H4" s="88"/>
      <c r="I4" s="88"/>
      <c r="J4" s="88"/>
      <c r="K4" s="88"/>
      <c r="L4" s="88"/>
      <c r="M4" s="52">
        <f>SUM(InnovationProjectResults[[#This Row],[Identify - Define]:[Communicate - Fun (CV)]])</f>
        <v>0</v>
      </c>
      <c r="N4" s="48">
        <f>IF(InnovationProjectResults[[#This Row],[Team Number]]&gt;0,MIN(_xlfn.RANK.EQ(InnovationProjectResults[[#This Row],[Innovation Project Score]],InnovationProjectResults[Innovation Project Score],0),NumberOfTeams),NumberOfTeams+1)</f>
        <v>1</v>
      </c>
      <c r="O4" s="54">
        <f>SUM(InnovationProjectResults[[#This Row],[Design - Teamwork (CV)]:[Iterate - Sharing]])</f>
        <v>0</v>
      </c>
    </row>
    <row r="5" spans="1:15" ht="30" customHeight="1">
      <c r="A5" s="88"/>
      <c r="B5" s="89" t="str">
        <f>IF(ISNA(INDEX(OfficialTeamList[Team Name],MATCH(InnovationProjectResults[[#This Row],[Team Number]], OfficialTeamList[Team Number],0))),"",INDEX(OfficialTeamList[Team Name],MATCH(InnovationProjectResults[[#This Row],[Team Number]], OfficialTeamList[Team Number],0)))</f>
        <v/>
      </c>
      <c r="C5" s="88"/>
      <c r="D5" s="88"/>
      <c r="E5" s="88"/>
      <c r="F5" s="88"/>
      <c r="G5" s="88"/>
      <c r="H5" s="88"/>
      <c r="I5" s="88"/>
      <c r="J5" s="88"/>
      <c r="K5" s="88"/>
      <c r="L5" s="88"/>
      <c r="M5" s="52">
        <f>SUM(InnovationProjectResults[[#This Row],[Identify - Define]:[Communicate - Fun (CV)]])</f>
        <v>0</v>
      </c>
      <c r="N5" s="48">
        <f>IF(InnovationProjectResults[[#This Row],[Team Number]]&gt;0,MIN(_xlfn.RANK.EQ(InnovationProjectResults[[#This Row],[Innovation Project Score]],InnovationProjectResults[Innovation Project Score],0),NumberOfTeams),NumberOfTeams+1)</f>
        <v>1</v>
      </c>
      <c r="O5" s="54">
        <f>SUM(InnovationProjectResults[[#This Row],[Design - Teamwork (CV)]:[Iterate - Sharing]])</f>
        <v>0</v>
      </c>
    </row>
    <row r="6" spans="1:15" ht="30" customHeight="1">
      <c r="A6" s="88"/>
      <c r="B6" s="89" t="str">
        <f>IF(ISNA(INDEX(OfficialTeamList[Team Name],MATCH(InnovationProjectResults[[#This Row],[Team Number]], OfficialTeamList[Team Number],0))),"",INDEX(OfficialTeamList[Team Name],MATCH(InnovationProjectResults[[#This Row],[Team Number]], OfficialTeamList[Team Number],0)))</f>
        <v/>
      </c>
      <c r="C6" s="88"/>
      <c r="D6" s="88"/>
      <c r="E6" s="88"/>
      <c r="F6" s="88"/>
      <c r="G6" s="88"/>
      <c r="H6" s="88"/>
      <c r="I6" s="88"/>
      <c r="J6" s="88"/>
      <c r="K6" s="88"/>
      <c r="L6" s="88"/>
      <c r="M6" s="52">
        <f>SUM(InnovationProjectResults[[#This Row],[Identify - Define]:[Communicate - Fun (CV)]])</f>
        <v>0</v>
      </c>
      <c r="N6" s="48">
        <f>IF(InnovationProjectResults[[#This Row],[Team Number]]&gt;0,MIN(_xlfn.RANK.EQ(InnovationProjectResults[[#This Row],[Innovation Project Score]],InnovationProjectResults[Innovation Project Score],0),NumberOfTeams),NumberOfTeams+1)</f>
        <v>1</v>
      </c>
      <c r="O6" s="54">
        <f>SUM(InnovationProjectResults[[#This Row],[Design - Teamwork (CV)]:[Iterate - Sharing]])</f>
        <v>0</v>
      </c>
    </row>
    <row r="7" spans="1:15" ht="30" customHeight="1">
      <c r="A7" s="88"/>
      <c r="B7" s="89" t="str">
        <f>IF(ISNA(INDEX(OfficialTeamList[Team Name],MATCH(InnovationProjectResults[[#This Row],[Team Number]], OfficialTeamList[Team Number],0))),"",INDEX(OfficialTeamList[Team Name],MATCH(InnovationProjectResults[[#This Row],[Team Number]], OfficialTeamList[Team Number],0)))</f>
        <v/>
      </c>
      <c r="C7" s="88"/>
      <c r="D7" s="88"/>
      <c r="E7" s="88"/>
      <c r="F7" s="88"/>
      <c r="G7" s="88"/>
      <c r="H7" s="88"/>
      <c r="I7" s="88"/>
      <c r="J7" s="88"/>
      <c r="K7" s="88"/>
      <c r="L7" s="88"/>
      <c r="M7" s="52">
        <f>SUM(InnovationProjectResults[[#This Row],[Identify - Define]:[Communicate - Fun (CV)]])</f>
        <v>0</v>
      </c>
      <c r="N7" s="48">
        <f>IF(InnovationProjectResults[[#This Row],[Team Number]]&gt;0,MIN(_xlfn.RANK.EQ(InnovationProjectResults[[#This Row],[Innovation Project Score]],InnovationProjectResults[Innovation Project Score],0),NumberOfTeams),NumberOfTeams+1)</f>
        <v>1</v>
      </c>
      <c r="O7" s="54">
        <f>SUM(InnovationProjectResults[[#This Row],[Design - Teamwork (CV)]:[Iterate - Sharing]])</f>
        <v>0</v>
      </c>
    </row>
    <row r="8" spans="1:15" ht="30" customHeight="1">
      <c r="A8" s="88"/>
      <c r="B8" s="89" t="str">
        <f>IF(ISNA(INDEX(OfficialTeamList[Team Name],MATCH(InnovationProjectResults[[#This Row],[Team Number]], OfficialTeamList[Team Number],0))),"",INDEX(OfficialTeamList[Team Name],MATCH(InnovationProjectResults[[#This Row],[Team Number]], OfficialTeamList[Team Number],0)))</f>
        <v/>
      </c>
      <c r="C8" s="88"/>
      <c r="D8" s="88"/>
      <c r="E8" s="88"/>
      <c r="F8" s="88"/>
      <c r="G8" s="88"/>
      <c r="H8" s="88"/>
      <c r="I8" s="88"/>
      <c r="J8" s="88"/>
      <c r="K8" s="88"/>
      <c r="L8" s="88"/>
      <c r="M8" s="52">
        <f>SUM(InnovationProjectResults[[#This Row],[Identify - Define]:[Communicate - Fun (CV)]])</f>
        <v>0</v>
      </c>
      <c r="N8" s="48">
        <f>IF(InnovationProjectResults[[#This Row],[Team Number]]&gt;0,MIN(_xlfn.RANK.EQ(InnovationProjectResults[[#This Row],[Innovation Project Score]],InnovationProjectResults[Innovation Project Score],0),NumberOfTeams),NumberOfTeams+1)</f>
        <v>1</v>
      </c>
      <c r="O8" s="54">
        <f>SUM(InnovationProjectResults[[#This Row],[Design - Teamwork (CV)]:[Iterate - Sharing]])</f>
        <v>0</v>
      </c>
    </row>
    <row r="9" spans="1:15" ht="30" customHeight="1">
      <c r="A9" s="88"/>
      <c r="B9" s="89" t="str">
        <f>IF(ISNA(INDEX(OfficialTeamList[Team Name],MATCH(InnovationProjectResults[[#This Row],[Team Number]], OfficialTeamList[Team Number],0))),"",INDEX(OfficialTeamList[Team Name],MATCH(InnovationProjectResults[[#This Row],[Team Number]], OfficialTeamList[Team Number],0)))</f>
        <v/>
      </c>
      <c r="C9" s="88"/>
      <c r="D9" s="88"/>
      <c r="E9" s="88"/>
      <c r="F9" s="88"/>
      <c r="G9" s="88"/>
      <c r="H9" s="88"/>
      <c r="I9" s="88"/>
      <c r="J9" s="88"/>
      <c r="K9" s="88"/>
      <c r="L9" s="88"/>
      <c r="M9" s="52">
        <f>SUM(InnovationProjectResults[[#This Row],[Identify - Define]:[Communicate - Fun (CV)]])</f>
        <v>0</v>
      </c>
      <c r="N9" s="48">
        <f>IF(InnovationProjectResults[[#This Row],[Team Number]]&gt;0,MIN(_xlfn.RANK.EQ(InnovationProjectResults[[#This Row],[Innovation Project Score]],InnovationProjectResults[Innovation Project Score],0),NumberOfTeams),NumberOfTeams+1)</f>
        <v>1</v>
      </c>
      <c r="O9" s="54">
        <f>SUM(InnovationProjectResults[[#This Row],[Design - Teamwork (CV)]:[Iterate - Sharing]])</f>
        <v>0</v>
      </c>
    </row>
    <row r="10" spans="1:15" ht="30" customHeight="1">
      <c r="A10" s="88"/>
      <c r="B10" s="89" t="str">
        <f>IF(ISNA(INDEX(OfficialTeamList[Team Name],MATCH(InnovationProjectResults[[#This Row],[Team Number]], OfficialTeamList[Team Number],0))),"",INDEX(OfficialTeamList[Team Name],MATCH(InnovationProjectResults[[#This Row],[Team Number]], OfficialTeamList[Team Number],0)))</f>
        <v/>
      </c>
      <c r="C10" s="88"/>
      <c r="D10" s="88"/>
      <c r="E10" s="88"/>
      <c r="F10" s="88"/>
      <c r="G10" s="88"/>
      <c r="H10" s="88"/>
      <c r="I10" s="88"/>
      <c r="J10" s="88"/>
      <c r="K10" s="88"/>
      <c r="L10" s="88"/>
      <c r="M10" s="52">
        <f>SUM(InnovationProjectResults[[#This Row],[Identify - Define]:[Communicate - Fun (CV)]])</f>
        <v>0</v>
      </c>
      <c r="N10" s="48">
        <f>IF(InnovationProjectResults[[#This Row],[Team Number]]&gt;0,MIN(_xlfn.RANK.EQ(InnovationProjectResults[[#This Row],[Innovation Project Score]],InnovationProjectResults[Innovation Project Score],0),NumberOfTeams),NumberOfTeams+1)</f>
        <v>1</v>
      </c>
      <c r="O10" s="54">
        <f>SUM(InnovationProjectResults[[#This Row],[Design - Teamwork (CV)]:[Iterate - Sharing]])</f>
        <v>0</v>
      </c>
    </row>
    <row r="11" spans="1:15" ht="30" customHeight="1">
      <c r="A11" s="88"/>
      <c r="B11" s="89" t="str">
        <f>IF(ISNA(INDEX(OfficialTeamList[Team Name],MATCH(InnovationProjectResults[[#This Row],[Team Number]], OfficialTeamList[Team Number],0))),"",INDEX(OfficialTeamList[Team Name],MATCH(InnovationProjectResults[[#This Row],[Team Number]], OfficialTeamList[Team Number],0)))</f>
        <v/>
      </c>
      <c r="C11" s="88"/>
      <c r="D11" s="88"/>
      <c r="E11" s="88"/>
      <c r="F11" s="88"/>
      <c r="G11" s="88"/>
      <c r="H11" s="88"/>
      <c r="I11" s="88"/>
      <c r="J11" s="88"/>
      <c r="K11" s="88"/>
      <c r="L11" s="88"/>
      <c r="M11" s="52">
        <f>SUM(InnovationProjectResults[[#This Row],[Identify - Define]:[Communicate - Fun (CV)]])</f>
        <v>0</v>
      </c>
      <c r="N11" s="48">
        <f>IF(InnovationProjectResults[[#This Row],[Team Number]]&gt;0,MIN(_xlfn.RANK.EQ(InnovationProjectResults[[#This Row],[Innovation Project Score]],InnovationProjectResults[Innovation Project Score],0),NumberOfTeams),NumberOfTeams+1)</f>
        <v>1</v>
      </c>
      <c r="O11" s="54">
        <f>SUM(InnovationProjectResults[[#This Row],[Design - Teamwork (CV)]:[Iterate - Sharing]])</f>
        <v>0</v>
      </c>
    </row>
    <row r="12" spans="1:15" ht="30" customHeight="1">
      <c r="A12" s="88"/>
      <c r="B12" s="89" t="str">
        <f>IF(ISNA(INDEX(OfficialTeamList[Team Name],MATCH(InnovationProjectResults[[#This Row],[Team Number]], OfficialTeamList[Team Number],0))),"",INDEX(OfficialTeamList[Team Name],MATCH(InnovationProjectResults[[#This Row],[Team Number]], OfficialTeamList[Team Number],0)))</f>
        <v/>
      </c>
      <c r="C12" s="88"/>
      <c r="D12" s="88"/>
      <c r="E12" s="88"/>
      <c r="F12" s="88"/>
      <c r="G12" s="88"/>
      <c r="H12" s="88"/>
      <c r="I12" s="88"/>
      <c r="J12" s="88"/>
      <c r="K12" s="88"/>
      <c r="L12" s="88"/>
      <c r="M12" s="52">
        <f>SUM(InnovationProjectResults[[#This Row],[Identify - Define]:[Communicate - Fun (CV)]])</f>
        <v>0</v>
      </c>
      <c r="N12" s="48">
        <f>IF(InnovationProjectResults[[#This Row],[Team Number]]&gt;0,MIN(_xlfn.RANK.EQ(InnovationProjectResults[[#This Row],[Innovation Project Score]],InnovationProjectResults[Innovation Project Score],0),NumberOfTeams),NumberOfTeams+1)</f>
        <v>1</v>
      </c>
      <c r="O12" s="54">
        <f>SUM(InnovationProjectResults[[#This Row],[Design - Teamwork (CV)]:[Iterate - Sharing]])</f>
        <v>0</v>
      </c>
    </row>
    <row r="13" spans="1:15" ht="30" customHeight="1">
      <c r="A13" s="88"/>
      <c r="B13" s="89" t="str">
        <f>IF(ISNA(INDEX(OfficialTeamList[Team Name],MATCH(InnovationProjectResults[[#This Row],[Team Number]], OfficialTeamList[Team Number],0))),"",INDEX(OfficialTeamList[Team Name],MATCH(InnovationProjectResults[[#This Row],[Team Number]], OfficialTeamList[Team Number],0)))</f>
        <v/>
      </c>
      <c r="C13" s="88"/>
      <c r="D13" s="88"/>
      <c r="E13" s="88"/>
      <c r="F13" s="88"/>
      <c r="G13" s="88"/>
      <c r="H13" s="88"/>
      <c r="I13" s="88"/>
      <c r="J13" s="88"/>
      <c r="K13" s="88"/>
      <c r="L13" s="88"/>
      <c r="M13" s="52">
        <f>SUM(InnovationProjectResults[[#This Row],[Identify - Define]:[Communicate - Fun (CV)]])</f>
        <v>0</v>
      </c>
      <c r="N13" s="48">
        <f>IF(InnovationProjectResults[[#This Row],[Team Number]]&gt;0,MIN(_xlfn.RANK.EQ(InnovationProjectResults[[#This Row],[Innovation Project Score]],InnovationProjectResults[Innovation Project Score],0),NumberOfTeams),NumberOfTeams+1)</f>
        <v>1</v>
      </c>
      <c r="O13" s="54">
        <f>SUM(InnovationProjectResults[[#This Row],[Design - Teamwork (CV)]:[Iterate - Sharing]])</f>
        <v>0</v>
      </c>
    </row>
    <row r="14" spans="1:15" ht="30" customHeight="1">
      <c r="A14" s="88"/>
      <c r="B14" s="89" t="str">
        <f>IF(ISNA(INDEX(OfficialTeamList[Team Name],MATCH(InnovationProjectResults[[#This Row],[Team Number]], OfficialTeamList[Team Number],0))),"",INDEX(OfficialTeamList[Team Name],MATCH(InnovationProjectResults[[#This Row],[Team Number]], OfficialTeamList[Team Number],0)))</f>
        <v/>
      </c>
      <c r="C14" s="88"/>
      <c r="D14" s="88"/>
      <c r="E14" s="88"/>
      <c r="F14" s="88"/>
      <c r="G14" s="88"/>
      <c r="H14" s="88"/>
      <c r="I14" s="88"/>
      <c r="J14" s="88"/>
      <c r="K14" s="88"/>
      <c r="L14" s="88"/>
      <c r="M14" s="52">
        <f>SUM(InnovationProjectResults[[#This Row],[Identify - Define]:[Communicate - Fun (CV)]])</f>
        <v>0</v>
      </c>
      <c r="N14" s="48">
        <f>IF(InnovationProjectResults[[#This Row],[Team Number]]&gt;0,MIN(_xlfn.RANK.EQ(InnovationProjectResults[[#This Row],[Innovation Project Score]],InnovationProjectResults[Innovation Project Score],0),NumberOfTeams),NumberOfTeams+1)</f>
        <v>1</v>
      </c>
      <c r="O14" s="54">
        <f>SUM(InnovationProjectResults[[#This Row],[Design - Teamwork (CV)]:[Iterate - Sharing]])</f>
        <v>0</v>
      </c>
    </row>
    <row r="15" spans="1:15" ht="30" customHeight="1">
      <c r="A15" s="88"/>
      <c r="B15" s="89" t="str">
        <f>IF(ISNA(INDEX(OfficialTeamList[Team Name],MATCH(InnovationProjectResults[[#This Row],[Team Number]], OfficialTeamList[Team Number],0))),"",INDEX(OfficialTeamList[Team Name],MATCH(InnovationProjectResults[[#This Row],[Team Number]], OfficialTeamList[Team Number],0)))</f>
        <v/>
      </c>
      <c r="C15" s="88"/>
      <c r="D15" s="88"/>
      <c r="E15" s="88"/>
      <c r="F15" s="88"/>
      <c r="G15" s="88"/>
      <c r="H15" s="88"/>
      <c r="I15" s="88"/>
      <c r="J15" s="88"/>
      <c r="K15" s="88"/>
      <c r="L15" s="88"/>
      <c r="M15" s="52">
        <f>SUM(InnovationProjectResults[[#This Row],[Identify - Define]:[Communicate - Fun (CV)]])</f>
        <v>0</v>
      </c>
      <c r="N15" s="48">
        <f>IF(InnovationProjectResults[[#This Row],[Team Number]]&gt;0,MIN(_xlfn.RANK.EQ(InnovationProjectResults[[#This Row],[Innovation Project Score]],InnovationProjectResults[Innovation Project Score],0),NumberOfTeams),NumberOfTeams+1)</f>
        <v>1</v>
      </c>
      <c r="O15" s="54">
        <f>SUM(InnovationProjectResults[[#This Row],[Design - Teamwork (CV)]:[Iterate - Sharing]])</f>
        <v>0</v>
      </c>
    </row>
    <row r="16" spans="1:15" ht="30" customHeight="1">
      <c r="A16" s="88"/>
      <c r="B16" s="89" t="str">
        <f>IF(ISNA(INDEX(OfficialTeamList[Team Name],MATCH(InnovationProjectResults[[#This Row],[Team Number]], OfficialTeamList[Team Number],0))),"",INDEX(OfficialTeamList[Team Name],MATCH(InnovationProjectResults[[#This Row],[Team Number]], OfficialTeamList[Team Number],0)))</f>
        <v/>
      </c>
      <c r="C16" s="88"/>
      <c r="D16" s="88"/>
      <c r="E16" s="88"/>
      <c r="F16" s="88"/>
      <c r="G16" s="88"/>
      <c r="H16" s="88"/>
      <c r="I16" s="88"/>
      <c r="J16" s="88"/>
      <c r="K16" s="88"/>
      <c r="L16" s="88"/>
      <c r="M16" s="52">
        <f>SUM(InnovationProjectResults[[#This Row],[Identify - Define]:[Communicate - Fun (CV)]])</f>
        <v>0</v>
      </c>
      <c r="N16" s="48">
        <f>IF(InnovationProjectResults[[#This Row],[Team Number]]&gt;0,MIN(_xlfn.RANK.EQ(InnovationProjectResults[[#This Row],[Innovation Project Score]],InnovationProjectResults[Innovation Project Score],0),NumberOfTeams),NumberOfTeams+1)</f>
        <v>1</v>
      </c>
      <c r="O16" s="54">
        <f>SUM(InnovationProjectResults[[#This Row],[Design - Teamwork (CV)]:[Iterate - Sharing]])</f>
        <v>0</v>
      </c>
    </row>
    <row r="17" spans="1:15" ht="30" customHeight="1">
      <c r="A17" s="88"/>
      <c r="B17" s="89" t="str">
        <f>IF(ISNA(INDEX(OfficialTeamList[Team Name],MATCH(InnovationProjectResults[[#This Row],[Team Number]], OfficialTeamList[Team Number],0))),"",INDEX(OfficialTeamList[Team Name],MATCH(InnovationProjectResults[[#This Row],[Team Number]], OfficialTeamList[Team Number],0)))</f>
        <v/>
      </c>
      <c r="C17" s="88"/>
      <c r="D17" s="88"/>
      <c r="E17" s="88"/>
      <c r="F17" s="88"/>
      <c r="G17" s="88"/>
      <c r="H17" s="88"/>
      <c r="I17" s="88"/>
      <c r="J17" s="88"/>
      <c r="K17" s="88"/>
      <c r="L17" s="88"/>
      <c r="M17" s="52">
        <f>SUM(InnovationProjectResults[[#This Row],[Identify - Define]:[Communicate - Fun (CV)]])</f>
        <v>0</v>
      </c>
      <c r="N17" s="48">
        <f>IF(InnovationProjectResults[[#This Row],[Team Number]]&gt;0,MIN(_xlfn.RANK.EQ(InnovationProjectResults[[#This Row],[Innovation Project Score]],InnovationProjectResults[Innovation Project Score],0),NumberOfTeams),NumberOfTeams+1)</f>
        <v>1</v>
      </c>
      <c r="O17" s="54">
        <f>SUM(InnovationProjectResults[[#This Row],[Design - Teamwork (CV)]:[Iterate - Sharing]])</f>
        <v>0</v>
      </c>
    </row>
    <row r="18" spans="1:15" ht="30" customHeight="1">
      <c r="A18" s="88"/>
      <c r="B18" s="89" t="str">
        <f>IF(ISNA(INDEX(OfficialTeamList[Team Name],MATCH(InnovationProjectResults[[#This Row],[Team Number]], OfficialTeamList[Team Number],0))),"",INDEX(OfficialTeamList[Team Name],MATCH(InnovationProjectResults[[#This Row],[Team Number]], OfficialTeamList[Team Number],0)))</f>
        <v/>
      </c>
      <c r="C18" s="88"/>
      <c r="D18" s="88"/>
      <c r="E18" s="88"/>
      <c r="F18" s="88"/>
      <c r="G18" s="88"/>
      <c r="H18" s="88"/>
      <c r="I18" s="88"/>
      <c r="J18" s="88"/>
      <c r="K18" s="88"/>
      <c r="L18" s="88"/>
      <c r="M18" s="52">
        <f>SUM(InnovationProjectResults[[#This Row],[Identify - Define]:[Communicate - Fun (CV)]])</f>
        <v>0</v>
      </c>
      <c r="N18" s="48">
        <f>IF(InnovationProjectResults[[#This Row],[Team Number]]&gt;0,MIN(_xlfn.RANK.EQ(InnovationProjectResults[[#This Row],[Innovation Project Score]],InnovationProjectResults[Innovation Project Score],0),NumberOfTeams),NumberOfTeams+1)</f>
        <v>1</v>
      </c>
      <c r="O18" s="54">
        <f>SUM(InnovationProjectResults[[#This Row],[Design - Teamwork (CV)]:[Iterate - Sharing]])</f>
        <v>0</v>
      </c>
    </row>
    <row r="19" spans="1:15" ht="30" customHeight="1">
      <c r="A19" s="88"/>
      <c r="B19" s="89" t="str">
        <f>IF(ISNA(INDEX(OfficialTeamList[Team Name],MATCH(InnovationProjectResults[[#This Row],[Team Number]], OfficialTeamList[Team Number],0))),"",INDEX(OfficialTeamList[Team Name],MATCH(InnovationProjectResults[[#This Row],[Team Number]], OfficialTeamList[Team Number],0)))</f>
        <v/>
      </c>
      <c r="C19" s="88"/>
      <c r="D19" s="88"/>
      <c r="E19" s="88"/>
      <c r="F19" s="88"/>
      <c r="G19" s="88"/>
      <c r="H19" s="88"/>
      <c r="I19" s="88"/>
      <c r="J19" s="88"/>
      <c r="K19" s="88"/>
      <c r="L19" s="88"/>
      <c r="M19" s="52">
        <f>SUM(InnovationProjectResults[[#This Row],[Identify - Define]:[Communicate - Fun (CV)]])</f>
        <v>0</v>
      </c>
      <c r="N19" s="48">
        <f>IF(InnovationProjectResults[[#This Row],[Team Number]]&gt;0,MIN(_xlfn.RANK.EQ(InnovationProjectResults[[#This Row],[Innovation Project Score]],InnovationProjectResults[Innovation Project Score],0),NumberOfTeams),NumberOfTeams+1)</f>
        <v>1</v>
      </c>
      <c r="O19" s="54">
        <f>SUM(InnovationProjectResults[[#This Row],[Design - Teamwork (CV)]:[Iterate - Sharing]])</f>
        <v>0</v>
      </c>
    </row>
    <row r="20" spans="1:15" ht="30" customHeight="1">
      <c r="A20" s="88"/>
      <c r="B20" s="89" t="str">
        <f>IF(ISNA(INDEX(OfficialTeamList[Team Name],MATCH(InnovationProjectResults[[#This Row],[Team Number]], OfficialTeamList[Team Number],0))),"",INDEX(OfficialTeamList[Team Name],MATCH(InnovationProjectResults[[#This Row],[Team Number]], OfficialTeamList[Team Number],0)))</f>
        <v/>
      </c>
      <c r="C20" s="88"/>
      <c r="D20" s="88"/>
      <c r="E20" s="88"/>
      <c r="F20" s="88"/>
      <c r="G20" s="88"/>
      <c r="H20" s="88"/>
      <c r="I20" s="88"/>
      <c r="J20" s="88"/>
      <c r="K20" s="88"/>
      <c r="L20" s="88"/>
      <c r="M20" s="52">
        <f>SUM(InnovationProjectResults[[#This Row],[Identify - Define]:[Communicate - Fun (CV)]])</f>
        <v>0</v>
      </c>
      <c r="N20" s="48">
        <f>IF(InnovationProjectResults[[#This Row],[Team Number]]&gt;0,MIN(_xlfn.RANK.EQ(InnovationProjectResults[[#This Row],[Innovation Project Score]],InnovationProjectResults[Innovation Project Score],0),NumberOfTeams),NumberOfTeams+1)</f>
        <v>1</v>
      </c>
      <c r="O20" s="54">
        <f>SUM(InnovationProjectResults[[#This Row],[Design - Teamwork (CV)]:[Iterate - Sharing]])</f>
        <v>0</v>
      </c>
    </row>
    <row r="21" spans="1:15" ht="30" customHeight="1">
      <c r="A21" s="88"/>
      <c r="B21" s="89" t="str">
        <f>IF(ISNA(INDEX(OfficialTeamList[Team Name],MATCH(InnovationProjectResults[[#This Row],[Team Number]], OfficialTeamList[Team Number],0))),"",INDEX(OfficialTeamList[Team Name],MATCH(InnovationProjectResults[[#This Row],[Team Number]], OfficialTeamList[Team Number],0)))</f>
        <v/>
      </c>
      <c r="C21" s="88"/>
      <c r="D21" s="88"/>
      <c r="E21" s="88"/>
      <c r="F21" s="88"/>
      <c r="G21" s="88"/>
      <c r="H21" s="88"/>
      <c r="I21" s="88"/>
      <c r="J21" s="88"/>
      <c r="K21" s="88"/>
      <c r="L21" s="88"/>
      <c r="M21" s="52">
        <f>SUM(InnovationProjectResults[[#This Row],[Identify - Define]:[Communicate - Fun (CV)]])</f>
        <v>0</v>
      </c>
      <c r="N21" s="48">
        <f>IF(InnovationProjectResults[[#This Row],[Team Number]]&gt;0,MIN(_xlfn.RANK.EQ(InnovationProjectResults[[#This Row],[Innovation Project Score]],InnovationProjectResults[Innovation Project Score],0),NumberOfTeams),NumberOfTeams+1)</f>
        <v>1</v>
      </c>
      <c r="O21" s="54">
        <f>SUM(InnovationProjectResults[[#This Row],[Design - Teamwork (CV)]:[Iterate - Sharing]])</f>
        <v>0</v>
      </c>
    </row>
    <row r="22" spans="1:15" ht="30" customHeight="1">
      <c r="A22" s="88"/>
      <c r="B22" s="89" t="str">
        <f>IF(ISNA(INDEX(OfficialTeamList[Team Name],MATCH(InnovationProjectResults[[#This Row],[Team Number]], OfficialTeamList[Team Number],0))),"",INDEX(OfficialTeamList[Team Name],MATCH(InnovationProjectResults[[#This Row],[Team Number]], OfficialTeamList[Team Number],0)))</f>
        <v/>
      </c>
      <c r="C22" s="88"/>
      <c r="D22" s="88"/>
      <c r="E22" s="88"/>
      <c r="F22" s="88"/>
      <c r="G22" s="88"/>
      <c r="H22" s="88"/>
      <c r="I22" s="88"/>
      <c r="J22" s="88"/>
      <c r="K22" s="88"/>
      <c r="L22" s="88"/>
      <c r="M22" s="52">
        <f>SUM(InnovationProjectResults[[#This Row],[Identify - Define]:[Communicate - Fun (CV)]])</f>
        <v>0</v>
      </c>
      <c r="N22" s="48">
        <f>IF(InnovationProjectResults[[#This Row],[Team Number]]&gt;0,MIN(_xlfn.RANK.EQ(InnovationProjectResults[[#This Row],[Innovation Project Score]],InnovationProjectResults[Innovation Project Score],0),NumberOfTeams),NumberOfTeams+1)</f>
        <v>1</v>
      </c>
      <c r="O22" s="54">
        <f>SUM(InnovationProjectResults[[#This Row],[Design - Teamwork (CV)]:[Iterate - Sharing]])</f>
        <v>0</v>
      </c>
    </row>
    <row r="23" spans="1:15" ht="30" customHeight="1">
      <c r="A23" s="88"/>
      <c r="B23" s="89" t="str">
        <f>IF(ISNA(INDEX(OfficialTeamList[Team Name],MATCH(InnovationProjectResults[[#This Row],[Team Number]], OfficialTeamList[Team Number],0))),"",INDEX(OfficialTeamList[Team Name],MATCH(InnovationProjectResults[[#This Row],[Team Number]], OfficialTeamList[Team Number],0)))</f>
        <v/>
      </c>
      <c r="C23" s="88"/>
      <c r="D23" s="88"/>
      <c r="E23" s="88"/>
      <c r="F23" s="88"/>
      <c r="G23" s="88"/>
      <c r="H23" s="88"/>
      <c r="I23" s="88"/>
      <c r="J23" s="88"/>
      <c r="K23" s="88"/>
      <c r="L23" s="88"/>
      <c r="M23" s="52">
        <f>SUM(InnovationProjectResults[[#This Row],[Identify - Define]:[Communicate - Fun (CV)]])</f>
        <v>0</v>
      </c>
      <c r="N23" s="48">
        <f>IF(InnovationProjectResults[[#This Row],[Team Number]]&gt;0,MIN(_xlfn.RANK.EQ(InnovationProjectResults[[#This Row],[Innovation Project Score]],InnovationProjectResults[Innovation Project Score],0),NumberOfTeams),NumberOfTeams+1)</f>
        <v>1</v>
      </c>
      <c r="O23" s="54">
        <f>SUM(InnovationProjectResults[[#This Row],[Design - Teamwork (CV)]:[Iterate - Sharing]])</f>
        <v>0</v>
      </c>
    </row>
    <row r="24" spans="1:15" ht="30" customHeight="1">
      <c r="A24" s="88"/>
      <c r="B24" s="89" t="str">
        <f>IF(ISNA(INDEX(OfficialTeamList[Team Name],MATCH(InnovationProjectResults[[#This Row],[Team Number]], OfficialTeamList[Team Number],0))),"",INDEX(OfficialTeamList[Team Name],MATCH(InnovationProjectResults[[#This Row],[Team Number]], OfficialTeamList[Team Number],0)))</f>
        <v/>
      </c>
      <c r="C24" s="88"/>
      <c r="D24" s="88"/>
      <c r="E24" s="88"/>
      <c r="F24" s="88"/>
      <c r="G24" s="88"/>
      <c r="H24" s="88"/>
      <c r="I24" s="88"/>
      <c r="J24" s="88"/>
      <c r="K24" s="88"/>
      <c r="L24" s="88"/>
      <c r="M24" s="52">
        <f>SUM(InnovationProjectResults[[#This Row],[Identify - Define]:[Communicate - Fun (CV)]])</f>
        <v>0</v>
      </c>
      <c r="N24" s="48">
        <f>IF(InnovationProjectResults[[#This Row],[Team Number]]&gt;0,MIN(_xlfn.RANK.EQ(InnovationProjectResults[[#This Row],[Innovation Project Score]],InnovationProjectResults[Innovation Project Score],0),NumberOfTeams),NumberOfTeams+1)</f>
        <v>1</v>
      </c>
      <c r="O24" s="54">
        <f>SUM(InnovationProjectResults[[#This Row],[Design - Teamwork (CV)]:[Iterate - Sharing]])</f>
        <v>0</v>
      </c>
    </row>
    <row r="25" spans="1:15" ht="30" customHeight="1">
      <c r="A25" s="88"/>
      <c r="B25" s="89" t="str">
        <f>IF(ISNA(INDEX(OfficialTeamList[Team Name],MATCH(InnovationProjectResults[[#This Row],[Team Number]], OfficialTeamList[Team Number],0))),"",INDEX(OfficialTeamList[Team Name],MATCH(InnovationProjectResults[[#This Row],[Team Number]], OfficialTeamList[Team Number],0)))</f>
        <v/>
      </c>
      <c r="C25" s="88"/>
      <c r="D25" s="88"/>
      <c r="E25" s="88"/>
      <c r="F25" s="88"/>
      <c r="G25" s="88"/>
      <c r="H25" s="88"/>
      <c r="I25" s="88"/>
      <c r="J25" s="88"/>
      <c r="K25" s="88"/>
      <c r="L25" s="88"/>
      <c r="M25" s="52">
        <f>SUM(InnovationProjectResults[[#This Row],[Identify - Define]:[Communicate - Fun (CV)]])</f>
        <v>0</v>
      </c>
      <c r="N25" s="48">
        <f>IF(InnovationProjectResults[[#This Row],[Team Number]]&gt;0,MIN(_xlfn.RANK.EQ(InnovationProjectResults[[#This Row],[Innovation Project Score]],InnovationProjectResults[Innovation Project Score],0),NumberOfTeams),NumberOfTeams+1)</f>
        <v>1</v>
      </c>
      <c r="O25" s="54">
        <f>SUM(InnovationProjectResults[[#This Row],[Design - Teamwork (CV)]:[Iterate - Sharing]])</f>
        <v>0</v>
      </c>
    </row>
    <row r="26" spans="1:15" ht="30" customHeight="1">
      <c r="A26" s="88"/>
      <c r="B26" s="89" t="str">
        <f>IF(ISNA(INDEX(OfficialTeamList[Team Name],MATCH(InnovationProjectResults[[#This Row],[Team Number]], OfficialTeamList[Team Number],0))),"",INDEX(OfficialTeamList[Team Name],MATCH(InnovationProjectResults[[#This Row],[Team Number]], OfficialTeamList[Team Number],0)))</f>
        <v/>
      </c>
      <c r="C26" s="88"/>
      <c r="D26" s="88"/>
      <c r="E26" s="88"/>
      <c r="F26" s="88"/>
      <c r="G26" s="88"/>
      <c r="H26" s="88"/>
      <c r="I26" s="88"/>
      <c r="J26" s="88"/>
      <c r="K26" s="88"/>
      <c r="L26" s="88"/>
      <c r="M26" s="52">
        <f>SUM(InnovationProjectResults[[#This Row],[Identify - Define]:[Communicate - Fun (CV)]])</f>
        <v>0</v>
      </c>
      <c r="N26" s="48">
        <f>IF(InnovationProjectResults[[#This Row],[Team Number]]&gt;0,MIN(_xlfn.RANK.EQ(InnovationProjectResults[[#This Row],[Innovation Project Score]],InnovationProjectResults[Innovation Project Score],0),NumberOfTeams),NumberOfTeams+1)</f>
        <v>1</v>
      </c>
      <c r="O26" s="54">
        <f>SUM(InnovationProjectResults[[#This Row],[Design - Teamwork (CV)]:[Iterate - Sharing]])</f>
        <v>0</v>
      </c>
    </row>
    <row r="27" spans="1:15" ht="30" customHeight="1">
      <c r="A27" s="88"/>
      <c r="B27" s="89" t="str">
        <f>IF(ISNA(INDEX(OfficialTeamList[Team Name],MATCH(InnovationProjectResults[[#This Row],[Team Number]], OfficialTeamList[Team Number],0))),"",INDEX(OfficialTeamList[Team Name],MATCH(InnovationProjectResults[[#This Row],[Team Number]], OfficialTeamList[Team Number],0)))</f>
        <v/>
      </c>
      <c r="C27" s="88"/>
      <c r="D27" s="88"/>
      <c r="E27" s="88"/>
      <c r="F27" s="88"/>
      <c r="G27" s="88"/>
      <c r="H27" s="88"/>
      <c r="I27" s="88"/>
      <c r="J27" s="88"/>
      <c r="K27" s="88"/>
      <c r="L27" s="88"/>
      <c r="M27" s="52">
        <f>SUM(InnovationProjectResults[[#This Row],[Identify - Define]:[Communicate - Fun (CV)]])</f>
        <v>0</v>
      </c>
      <c r="N27" s="48">
        <f>IF(InnovationProjectResults[[#This Row],[Team Number]]&gt;0,MIN(_xlfn.RANK.EQ(InnovationProjectResults[[#This Row],[Innovation Project Score]],InnovationProjectResults[Innovation Project Score],0),NumberOfTeams),NumberOfTeams+1)</f>
        <v>1</v>
      </c>
      <c r="O27" s="54">
        <f>SUM(InnovationProjectResults[[#This Row],[Design - Teamwork (CV)]:[Iterate - Sharing]])</f>
        <v>0</v>
      </c>
    </row>
    <row r="28" spans="1:15" ht="30" customHeight="1">
      <c r="A28" s="88"/>
      <c r="B28" s="89" t="str">
        <f>IF(ISNA(INDEX(OfficialTeamList[Team Name],MATCH(InnovationProjectResults[[#This Row],[Team Number]], OfficialTeamList[Team Number],0))),"",INDEX(OfficialTeamList[Team Name],MATCH(InnovationProjectResults[[#This Row],[Team Number]], OfficialTeamList[Team Number],0)))</f>
        <v/>
      </c>
      <c r="C28" s="88"/>
      <c r="D28" s="88"/>
      <c r="E28" s="88"/>
      <c r="F28" s="88"/>
      <c r="G28" s="88"/>
      <c r="H28" s="88"/>
      <c r="I28" s="88"/>
      <c r="J28" s="88"/>
      <c r="K28" s="88"/>
      <c r="L28" s="88"/>
      <c r="M28" s="52">
        <f>SUM(InnovationProjectResults[[#This Row],[Identify - Define]:[Communicate - Fun (CV)]])</f>
        <v>0</v>
      </c>
      <c r="N28" s="48">
        <f>IF(InnovationProjectResults[[#This Row],[Team Number]]&gt;0,MIN(_xlfn.RANK.EQ(InnovationProjectResults[[#This Row],[Innovation Project Score]],InnovationProjectResults[Innovation Project Score],0),NumberOfTeams),NumberOfTeams+1)</f>
        <v>1</v>
      </c>
      <c r="O28" s="54">
        <f>SUM(InnovationProjectResults[[#This Row],[Design - Teamwork (CV)]:[Iterate - Sharing]])</f>
        <v>0</v>
      </c>
    </row>
    <row r="29" spans="1:15" ht="30" customHeight="1">
      <c r="A29" s="88"/>
      <c r="B29" s="89" t="str">
        <f>IF(ISNA(INDEX(OfficialTeamList[Team Name],MATCH(InnovationProjectResults[[#This Row],[Team Number]], OfficialTeamList[Team Number],0))),"",INDEX(OfficialTeamList[Team Name],MATCH(InnovationProjectResults[[#This Row],[Team Number]], OfficialTeamList[Team Number],0)))</f>
        <v/>
      </c>
      <c r="C29" s="88"/>
      <c r="D29" s="88"/>
      <c r="E29" s="88"/>
      <c r="F29" s="88"/>
      <c r="G29" s="88"/>
      <c r="H29" s="88"/>
      <c r="I29" s="88"/>
      <c r="J29" s="88"/>
      <c r="K29" s="88"/>
      <c r="L29" s="88"/>
      <c r="M29" s="52">
        <f>SUM(InnovationProjectResults[[#This Row],[Identify - Define]:[Communicate - Fun (CV)]])</f>
        <v>0</v>
      </c>
      <c r="N29" s="48">
        <f>IF(InnovationProjectResults[[#This Row],[Team Number]]&gt;0,MIN(_xlfn.RANK.EQ(InnovationProjectResults[[#This Row],[Innovation Project Score]],InnovationProjectResults[Innovation Project Score],0),NumberOfTeams),NumberOfTeams+1)</f>
        <v>1</v>
      </c>
      <c r="O29" s="54">
        <f>SUM(InnovationProjectResults[[#This Row],[Design - Teamwork (CV)]:[Iterate - Sharing]])</f>
        <v>0</v>
      </c>
    </row>
    <row r="30" spans="1:15" ht="30" customHeight="1">
      <c r="A30" s="88"/>
      <c r="B30" s="89" t="str">
        <f>IF(ISNA(INDEX(OfficialTeamList[Team Name],MATCH(InnovationProjectResults[[#This Row],[Team Number]], OfficialTeamList[Team Number],0))),"",INDEX(OfficialTeamList[Team Name],MATCH(InnovationProjectResults[[#This Row],[Team Number]], OfficialTeamList[Team Number],0)))</f>
        <v/>
      </c>
      <c r="C30" s="88"/>
      <c r="D30" s="88"/>
      <c r="E30" s="88"/>
      <c r="F30" s="88"/>
      <c r="G30" s="88"/>
      <c r="H30" s="88"/>
      <c r="I30" s="88"/>
      <c r="J30" s="88"/>
      <c r="K30" s="88"/>
      <c r="L30" s="88"/>
      <c r="M30" s="52">
        <f>SUM(InnovationProjectResults[[#This Row],[Identify - Define]:[Communicate - Fun (CV)]])</f>
        <v>0</v>
      </c>
      <c r="N30" s="48">
        <f>IF(InnovationProjectResults[[#This Row],[Team Number]]&gt;0,MIN(_xlfn.RANK.EQ(InnovationProjectResults[[#This Row],[Innovation Project Score]],InnovationProjectResults[Innovation Project Score],0),NumberOfTeams),NumberOfTeams+1)</f>
        <v>1</v>
      </c>
      <c r="O30" s="54">
        <f>SUM(InnovationProjectResults[[#This Row],[Design - Teamwork (CV)]:[Iterate - Sharing]])</f>
        <v>0</v>
      </c>
    </row>
    <row r="31" spans="1:15" ht="30" customHeight="1">
      <c r="A31" s="88"/>
      <c r="B31" s="89" t="str">
        <f>IF(ISNA(INDEX(OfficialTeamList[Team Name],MATCH(InnovationProjectResults[[#This Row],[Team Number]], OfficialTeamList[Team Number],0))),"",INDEX(OfficialTeamList[Team Name],MATCH(InnovationProjectResults[[#This Row],[Team Number]], OfficialTeamList[Team Number],0)))</f>
        <v/>
      </c>
      <c r="C31" s="88"/>
      <c r="D31" s="88"/>
      <c r="E31" s="88"/>
      <c r="F31" s="88"/>
      <c r="G31" s="88"/>
      <c r="H31" s="88"/>
      <c r="I31" s="88"/>
      <c r="J31" s="88"/>
      <c r="K31" s="88"/>
      <c r="L31" s="88"/>
      <c r="M31" s="52">
        <f>SUM(InnovationProjectResults[[#This Row],[Identify - Define]:[Communicate - Fun (CV)]])</f>
        <v>0</v>
      </c>
      <c r="N31" s="48">
        <f>IF(InnovationProjectResults[[#This Row],[Team Number]]&gt;0,MIN(_xlfn.RANK.EQ(InnovationProjectResults[[#This Row],[Innovation Project Score]],InnovationProjectResults[Innovation Project Score],0),NumberOfTeams),NumberOfTeams+1)</f>
        <v>1</v>
      </c>
      <c r="O31" s="54">
        <f>SUM(InnovationProjectResults[[#This Row],[Design - Teamwork (CV)]:[Iterate - Sharing]])</f>
        <v>0</v>
      </c>
    </row>
    <row r="32" spans="1:15" ht="30" customHeight="1">
      <c r="A32" s="88"/>
      <c r="B32" s="89" t="str">
        <f>IF(ISNA(INDEX(OfficialTeamList[Team Name],MATCH(InnovationProjectResults[[#This Row],[Team Number]], OfficialTeamList[Team Number],0))),"",INDEX(OfficialTeamList[Team Name],MATCH(InnovationProjectResults[[#This Row],[Team Number]], OfficialTeamList[Team Number],0)))</f>
        <v/>
      </c>
      <c r="C32" s="88"/>
      <c r="D32" s="88"/>
      <c r="E32" s="88"/>
      <c r="F32" s="88"/>
      <c r="G32" s="88"/>
      <c r="H32" s="88"/>
      <c r="I32" s="88"/>
      <c r="J32" s="88"/>
      <c r="K32" s="88"/>
      <c r="L32" s="88"/>
      <c r="M32" s="52">
        <f>SUM(InnovationProjectResults[[#This Row],[Identify - Define]:[Communicate - Fun (CV)]])</f>
        <v>0</v>
      </c>
      <c r="N32" s="48">
        <f>IF(InnovationProjectResults[[#This Row],[Team Number]]&gt;0,MIN(_xlfn.RANK.EQ(InnovationProjectResults[[#This Row],[Innovation Project Score]],InnovationProjectResults[Innovation Project Score],0),NumberOfTeams),NumberOfTeams+1)</f>
        <v>1</v>
      </c>
      <c r="O32" s="54">
        <f>SUM(InnovationProjectResults[[#This Row],[Design - Teamwork (CV)]:[Iterate - Sharing]])</f>
        <v>0</v>
      </c>
    </row>
    <row r="33" spans="1:15" ht="30" customHeight="1">
      <c r="A33" s="88"/>
      <c r="B33" s="89" t="str">
        <f>IF(ISNA(INDEX(OfficialTeamList[Team Name],MATCH(InnovationProjectResults[[#This Row],[Team Number]], OfficialTeamList[Team Number],0))),"",INDEX(OfficialTeamList[Team Name],MATCH(InnovationProjectResults[[#This Row],[Team Number]], OfficialTeamList[Team Number],0)))</f>
        <v/>
      </c>
      <c r="C33" s="88"/>
      <c r="D33" s="88"/>
      <c r="E33" s="88"/>
      <c r="F33" s="88"/>
      <c r="G33" s="88"/>
      <c r="H33" s="88"/>
      <c r="I33" s="88"/>
      <c r="J33" s="88"/>
      <c r="K33" s="88"/>
      <c r="L33" s="88"/>
      <c r="M33" s="52">
        <f>SUM(InnovationProjectResults[[#This Row],[Identify - Define]:[Communicate - Fun (CV)]])</f>
        <v>0</v>
      </c>
      <c r="N33" s="48">
        <f>IF(InnovationProjectResults[[#This Row],[Team Number]]&gt;0,MIN(_xlfn.RANK.EQ(InnovationProjectResults[[#This Row],[Innovation Project Score]],InnovationProjectResults[Innovation Project Score],0),NumberOfTeams),NumberOfTeams+1)</f>
        <v>1</v>
      </c>
      <c r="O33" s="54">
        <f>SUM(InnovationProjectResults[[#This Row],[Design - Teamwork (CV)]:[Iterate - Sharing]])</f>
        <v>0</v>
      </c>
    </row>
    <row r="34" spans="1:15" ht="30" customHeight="1">
      <c r="A34" s="88"/>
      <c r="B34" s="89" t="str">
        <f>IF(ISNA(INDEX(OfficialTeamList[Team Name],MATCH(InnovationProjectResults[[#This Row],[Team Number]], OfficialTeamList[Team Number],0))),"",INDEX(OfficialTeamList[Team Name],MATCH(InnovationProjectResults[[#This Row],[Team Number]], OfficialTeamList[Team Number],0)))</f>
        <v/>
      </c>
      <c r="C34" s="88"/>
      <c r="D34" s="88"/>
      <c r="E34" s="88"/>
      <c r="F34" s="88"/>
      <c r="G34" s="88"/>
      <c r="H34" s="88"/>
      <c r="I34" s="88"/>
      <c r="J34" s="88"/>
      <c r="K34" s="88"/>
      <c r="L34" s="88"/>
      <c r="M34" s="52">
        <f>SUM(InnovationProjectResults[[#This Row],[Identify - Define]:[Communicate - Fun (CV)]])</f>
        <v>0</v>
      </c>
      <c r="N34" s="48">
        <f>IF(InnovationProjectResults[[#This Row],[Team Number]]&gt;0,MIN(_xlfn.RANK.EQ(InnovationProjectResults[[#This Row],[Innovation Project Score]],InnovationProjectResults[Innovation Project Score],0),NumberOfTeams),NumberOfTeams+1)</f>
        <v>1</v>
      </c>
      <c r="O34" s="54">
        <f>SUM(InnovationProjectResults[[#This Row],[Design - Teamwork (CV)]:[Iterate - Sharing]])</f>
        <v>0</v>
      </c>
    </row>
    <row r="35" spans="1:15" ht="30" customHeight="1">
      <c r="A35" s="88"/>
      <c r="B35" s="89" t="str">
        <f>IF(ISNA(INDEX(OfficialTeamList[Team Name],MATCH(InnovationProjectResults[[#This Row],[Team Number]], OfficialTeamList[Team Number],0))),"",INDEX(OfficialTeamList[Team Name],MATCH(InnovationProjectResults[[#This Row],[Team Number]], OfficialTeamList[Team Number],0)))</f>
        <v/>
      </c>
      <c r="C35" s="88"/>
      <c r="D35" s="88"/>
      <c r="E35" s="88"/>
      <c r="F35" s="88"/>
      <c r="G35" s="88"/>
      <c r="H35" s="88"/>
      <c r="I35" s="88"/>
      <c r="J35" s="88"/>
      <c r="K35" s="88"/>
      <c r="L35" s="88"/>
      <c r="M35" s="52">
        <f>SUM(InnovationProjectResults[[#This Row],[Identify - Define]:[Communicate - Fun (CV)]])</f>
        <v>0</v>
      </c>
      <c r="N35" s="48">
        <f>IF(InnovationProjectResults[[#This Row],[Team Number]]&gt;0,MIN(_xlfn.RANK.EQ(InnovationProjectResults[[#This Row],[Innovation Project Score]],InnovationProjectResults[Innovation Project Score],0),NumberOfTeams),NumberOfTeams+1)</f>
        <v>1</v>
      </c>
      <c r="O35" s="54">
        <f>SUM(InnovationProjectResults[[#This Row],[Design - Teamwork (CV)]:[Iterate - Sharing]])</f>
        <v>0</v>
      </c>
    </row>
    <row r="36" spans="1:15" ht="30" customHeight="1">
      <c r="A36" s="88"/>
      <c r="B36" s="89" t="str">
        <f>IF(ISNA(INDEX(OfficialTeamList[Team Name],MATCH(InnovationProjectResults[[#This Row],[Team Number]], OfficialTeamList[Team Number],0))),"",INDEX(OfficialTeamList[Team Name],MATCH(InnovationProjectResults[[#This Row],[Team Number]], OfficialTeamList[Team Number],0)))</f>
        <v/>
      </c>
      <c r="C36" s="88"/>
      <c r="D36" s="88"/>
      <c r="E36" s="88"/>
      <c r="F36" s="88"/>
      <c r="G36" s="88"/>
      <c r="H36" s="88"/>
      <c r="I36" s="88"/>
      <c r="J36" s="88"/>
      <c r="K36" s="88"/>
      <c r="L36" s="88"/>
      <c r="M36" s="52">
        <f>SUM(InnovationProjectResults[[#This Row],[Identify - Define]:[Communicate - Fun (CV)]])</f>
        <v>0</v>
      </c>
      <c r="N36" s="48">
        <f>IF(InnovationProjectResults[[#This Row],[Team Number]]&gt;0,MIN(_xlfn.RANK.EQ(InnovationProjectResults[[#This Row],[Innovation Project Score]],InnovationProjectResults[Innovation Project Score],0),NumberOfTeams),NumberOfTeams+1)</f>
        <v>1</v>
      </c>
      <c r="O36" s="54">
        <f>SUM(InnovationProjectResults[[#This Row],[Design - Teamwork (CV)]:[Iterate - Sharing]])</f>
        <v>0</v>
      </c>
    </row>
    <row r="37" spans="1:15" ht="30" customHeight="1">
      <c r="A37" s="88"/>
      <c r="B37" s="89" t="str">
        <f>IF(ISNA(INDEX(OfficialTeamList[Team Name],MATCH(InnovationProjectResults[[#This Row],[Team Number]], OfficialTeamList[Team Number],0))),"",INDEX(OfficialTeamList[Team Name],MATCH(InnovationProjectResults[[#This Row],[Team Number]], OfficialTeamList[Team Number],0)))</f>
        <v/>
      </c>
      <c r="C37" s="88"/>
      <c r="D37" s="88"/>
      <c r="E37" s="88"/>
      <c r="F37" s="88"/>
      <c r="G37" s="88"/>
      <c r="H37" s="88"/>
      <c r="I37" s="88"/>
      <c r="J37" s="88"/>
      <c r="K37" s="88"/>
      <c r="L37" s="88"/>
      <c r="M37" s="52">
        <f>SUM(InnovationProjectResults[[#This Row],[Identify - Define]:[Communicate - Fun (CV)]])</f>
        <v>0</v>
      </c>
      <c r="N37" s="48">
        <f>IF(InnovationProjectResults[[#This Row],[Team Number]]&gt;0,MIN(_xlfn.RANK.EQ(InnovationProjectResults[[#This Row],[Innovation Project Score]],InnovationProjectResults[Innovation Project Score],0),NumberOfTeams),NumberOfTeams+1)</f>
        <v>1</v>
      </c>
      <c r="O37" s="54">
        <f>SUM(InnovationProjectResults[[#This Row],[Design - Teamwork (CV)]:[Iterate - Sharing]])</f>
        <v>0</v>
      </c>
    </row>
    <row r="38" spans="1:15" ht="30" customHeight="1">
      <c r="A38" s="88"/>
      <c r="B38" s="89" t="str">
        <f>IF(ISNA(INDEX(OfficialTeamList[Team Name],MATCH(InnovationProjectResults[[#This Row],[Team Number]], OfficialTeamList[Team Number],0))),"",INDEX(OfficialTeamList[Team Name],MATCH(InnovationProjectResults[[#This Row],[Team Number]], OfficialTeamList[Team Number],0)))</f>
        <v/>
      </c>
      <c r="C38" s="88"/>
      <c r="D38" s="88"/>
      <c r="E38" s="88"/>
      <c r="F38" s="88"/>
      <c r="G38" s="88"/>
      <c r="H38" s="88"/>
      <c r="I38" s="88"/>
      <c r="J38" s="88"/>
      <c r="K38" s="88"/>
      <c r="L38" s="88"/>
      <c r="M38" s="52">
        <f>SUM(InnovationProjectResults[[#This Row],[Identify - Define]:[Communicate - Fun (CV)]])</f>
        <v>0</v>
      </c>
      <c r="N38" s="48">
        <f>IF(InnovationProjectResults[[#This Row],[Team Number]]&gt;0,MIN(_xlfn.RANK.EQ(InnovationProjectResults[[#This Row],[Innovation Project Score]],InnovationProjectResults[Innovation Project Score],0),NumberOfTeams),NumberOfTeams+1)</f>
        <v>1</v>
      </c>
      <c r="O38" s="54">
        <f>SUM(InnovationProjectResults[[#This Row],[Design - Teamwork (CV)]:[Iterate - Sharing]])</f>
        <v>0</v>
      </c>
    </row>
    <row r="39" spans="1:15" ht="30" customHeight="1">
      <c r="A39" s="88"/>
      <c r="B39" s="89" t="str">
        <f>IF(ISNA(INDEX(OfficialTeamList[Team Name],MATCH(InnovationProjectResults[[#This Row],[Team Number]], OfficialTeamList[Team Number],0))),"",INDEX(OfficialTeamList[Team Name],MATCH(InnovationProjectResults[[#This Row],[Team Number]], OfficialTeamList[Team Number],0)))</f>
        <v/>
      </c>
      <c r="C39" s="88"/>
      <c r="D39" s="88"/>
      <c r="E39" s="88"/>
      <c r="F39" s="88"/>
      <c r="G39" s="88"/>
      <c r="H39" s="88"/>
      <c r="I39" s="88"/>
      <c r="J39" s="88"/>
      <c r="K39" s="88"/>
      <c r="L39" s="88"/>
      <c r="M39" s="52">
        <f>SUM(InnovationProjectResults[[#This Row],[Identify - Define]:[Communicate - Fun (CV)]])</f>
        <v>0</v>
      </c>
      <c r="N39" s="48">
        <f>IF(InnovationProjectResults[[#This Row],[Team Number]]&gt;0,MIN(_xlfn.RANK.EQ(InnovationProjectResults[[#This Row],[Innovation Project Score]],InnovationProjectResults[Innovation Project Score],0),NumberOfTeams),NumberOfTeams+1)</f>
        <v>1</v>
      </c>
      <c r="O39" s="54">
        <f>SUM(InnovationProjectResults[[#This Row],[Design - Teamwork (CV)]:[Iterate - Sharing]])</f>
        <v>0</v>
      </c>
    </row>
    <row r="40" spans="1:15" ht="30" customHeight="1">
      <c r="A40" s="88"/>
      <c r="B40" s="89" t="str">
        <f>IF(ISNA(INDEX(OfficialTeamList[Team Name],MATCH(InnovationProjectResults[[#This Row],[Team Number]], OfficialTeamList[Team Number],0))),"",INDEX(OfficialTeamList[Team Name],MATCH(InnovationProjectResults[[#This Row],[Team Number]], OfficialTeamList[Team Number],0)))</f>
        <v/>
      </c>
      <c r="C40" s="88"/>
      <c r="D40" s="88"/>
      <c r="E40" s="88"/>
      <c r="F40" s="88"/>
      <c r="G40" s="88"/>
      <c r="H40" s="88"/>
      <c r="I40" s="88"/>
      <c r="J40" s="88"/>
      <c r="K40" s="88"/>
      <c r="L40" s="88"/>
      <c r="M40" s="52">
        <f>SUM(InnovationProjectResults[[#This Row],[Identify - Define]:[Communicate - Fun (CV)]])</f>
        <v>0</v>
      </c>
      <c r="N40" s="48">
        <f>IF(InnovationProjectResults[[#This Row],[Team Number]]&gt;0,MIN(_xlfn.RANK.EQ(InnovationProjectResults[[#This Row],[Innovation Project Score]],InnovationProjectResults[Innovation Project Score],0),NumberOfTeams),NumberOfTeams+1)</f>
        <v>1</v>
      </c>
      <c r="O40" s="54">
        <f>SUM(InnovationProjectResults[[#This Row],[Design - Teamwork (CV)]:[Iterate - Sharing]])</f>
        <v>0</v>
      </c>
    </row>
    <row r="41" spans="1:15" ht="30" customHeight="1">
      <c r="A41" s="88"/>
      <c r="B41" s="89" t="str">
        <f>IF(ISNA(INDEX(OfficialTeamList[Team Name],MATCH(InnovationProjectResults[[#This Row],[Team Number]], OfficialTeamList[Team Number],0))),"",INDEX(OfficialTeamList[Team Name],MATCH(InnovationProjectResults[[#This Row],[Team Number]], OfficialTeamList[Team Number],0)))</f>
        <v/>
      </c>
      <c r="C41" s="88"/>
      <c r="D41" s="88"/>
      <c r="E41" s="88"/>
      <c r="F41" s="88"/>
      <c r="G41" s="88"/>
      <c r="H41" s="88"/>
      <c r="I41" s="88"/>
      <c r="J41" s="88"/>
      <c r="K41" s="88"/>
      <c r="L41" s="88"/>
      <c r="M41" s="52">
        <f>SUM(InnovationProjectResults[[#This Row],[Identify - Define]:[Communicate - Fun (CV)]])</f>
        <v>0</v>
      </c>
      <c r="N41" s="48">
        <f>IF(InnovationProjectResults[[#This Row],[Team Number]]&gt;0,MIN(_xlfn.RANK.EQ(InnovationProjectResults[[#This Row],[Innovation Project Score]],InnovationProjectResults[Innovation Project Score],0),NumberOfTeams),NumberOfTeams+1)</f>
        <v>1</v>
      </c>
      <c r="O41" s="54">
        <f>SUM(InnovationProjectResults[[#This Row],[Design - Teamwork (CV)]:[Iterate - Sharing]])</f>
        <v>0</v>
      </c>
    </row>
    <row r="42" spans="1:15" ht="30" customHeight="1">
      <c r="A42" s="88"/>
      <c r="B42" s="89" t="str">
        <f>IF(ISNA(INDEX(OfficialTeamList[Team Name],MATCH(InnovationProjectResults[[#This Row],[Team Number]], OfficialTeamList[Team Number],0))),"",INDEX(OfficialTeamList[Team Name],MATCH(InnovationProjectResults[[#This Row],[Team Number]], OfficialTeamList[Team Number],0)))</f>
        <v/>
      </c>
      <c r="C42" s="88"/>
      <c r="D42" s="88"/>
      <c r="E42" s="88"/>
      <c r="F42" s="88"/>
      <c r="G42" s="88"/>
      <c r="H42" s="88"/>
      <c r="I42" s="88"/>
      <c r="J42" s="88"/>
      <c r="K42" s="88"/>
      <c r="L42" s="88"/>
      <c r="M42" s="52">
        <f>SUM(InnovationProjectResults[[#This Row],[Identify - Define]:[Communicate - Fun (CV)]])</f>
        <v>0</v>
      </c>
      <c r="N42" s="48">
        <f>IF(InnovationProjectResults[[#This Row],[Team Number]]&gt;0,MIN(_xlfn.RANK.EQ(InnovationProjectResults[[#This Row],[Innovation Project Score]],InnovationProjectResults[Innovation Project Score],0),NumberOfTeams),NumberOfTeams+1)</f>
        <v>1</v>
      </c>
      <c r="O42" s="54">
        <f>SUM(InnovationProjectResults[[#This Row],[Design - Teamwork (CV)]:[Iterate - Sharing]])</f>
        <v>0</v>
      </c>
    </row>
    <row r="43" spans="1:15" ht="30" customHeight="1">
      <c r="A43" s="88"/>
      <c r="B43" s="89" t="str">
        <f>IF(ISNA(INDEX(OfficialTeamList[Team Name],MATCH(InnovationProjectResults[[#This Row],[Team Number]], OfficialTeamList[Team Number],0))),"",INDEX(OfficialTeamList[Team Name],MATCH(InnovationProjectResults[[#This Row],[Team Number]], OfficialTeamList[Team Number],0)))</f>
        <v/>
      </c>
      <c r="C43" s="88"/>
      <c r="D43" s="88"/>
      <c r="E43" s="88"/>
      <c r="F43" s="88"/>
      <c r="G43" s="88"/>
      <c r="H43" s="88"/>
      <c r="I43" s="88"/>
      <c r="J43" s="88"/>
      <c r="K43" s="88"/>
      <c r="L43" s="88"/>
      <c r="M43" s="52">
        <f>SUM(InnovationProjectResults[[#This Row],[Identify - Define]:[Communicate - Fun (CV)]])</f>
        <v>0</v>
      </c>
      <c r="N43" s="48">
        <f>IF(InnovationProjectResults[[#This Row],[Team Number]]&gt;0,MIN(_xlfn.RANK.EQ(InnovationProjectResults[[#This Row],[Innovation Project Score]],InnovationProjectResults[Innovation Project Score],0),NumberOfTeams),NumberOfTeams+1)</f>
        <v>1</v>
      </c>
      <c r="O43" s="54">
        <f>SUM(InnovationProjectResults[[#This Row],[Design - Teamwork (CV)]:[Iterate - Sharing]])</f>
        <v>0</v>
      </c>
    </row>
    <row r="44" spans="1:15" ht="30" customHeight="1">
      <c r="A44" s="88"/>
      <c r="B44" s="89" t="str">
        <f>IF(ISNA(INDEX(OfficialTeamList[Team Name],MATCH(InnovationProjectResults[[#This Row],[Team Number]], OfficialTeamList[Team Number],0))),"",INDEX(OfficialTeamList[Team Name],MATCH(InnovationProjectResults[[#This Row],[Team Number]], OfficialTeamList[Team Number],0)))</f>
        <v/>
      </c>
      <c r="C44" s="88"/>
      <c r="D44" s="88"/>
      <c r="E44" s="88"/>
      <c r="F44" s="88"/>
      <c r="G44" s="88"/>
      <c r="H44" s="88"/>
      <c r="I44" s="88"/>
      <c r="J44" s="88"/>
      <c r="K44" s="88"/>
      <c r="L44" s="88"/>
      <c r="M44" s="52">
        <f>SUM(InnovationProjectResults[[#This Row],[Identify - Define]:[Communicate - Fun (CV)]])</f>
        <v>0</v>
      </c>
      <c r="N44" s="48">
        <f>IF(InnovationProjectResults[[#This Row],[Team Number]]&gt;0,MIN(_xlfn.RANK.EQ(InnovationProjectResults[[#This Row],[Innovation Project Score]],InnovationProjectResults[Innovation Project Score],0),NumberOfTeams),NumberOfTeams+1)</f>
        <v>1</v>
      </c>
      <c r="O44" s="54">
        <f>SUM(InnovationProjectResults[[#This Row],[Design - Teamwork (CV)]:[Iterate - Sharing]])</f>
        <v>0</v>
      </c>
    </row>
    <row r="45" spans="1:15" ht="30" customHeight="1">
      <c r="A45" s="88"/>
      <c r="B45" s="89" t="str">
        <f>IF(ISNA(INDEX(OfficialTeamList[Team Name],MATCH(InnovationProjectResults[[#This Row],[Team Number]], OfficialTeamList[Team Number],0))),"",INDEX(OfficialTeamList[Team Name],MATCH(InnovationProjectResults[[#This Row],[Team Number]], OfficialTeamList[Team Number],0)))</f>
        <v/>
      </c>
      <c r="C45" s="88"/>
      <c r="D45" s="88"/>
      <c r="E45" s="88"/>
      <c r="F45" s="88"/>
      <c r="G45" s="88"/>
      <c r="H45" s="88"/>
      <c r="I45" s="88"/>
      <c r="J45" s="88"/>
      <c r="K45" s="88"/>
      <c r="L45" s="88"/>
      <c r="M45" s="52">
        <f>SUM(InnovationProjectResults[[#This Row],[Identify - Define]:[Communicate - Fun (CV)]])</f>
        <v>0</v>
      </c>
      <c r="N45" s="48">
        <f>IF(InnovationProjectResults[[#This Row],[Team Number]]&gt;0,MIN(_xlfn.RANK.EQ(InnovationProjectResults[[#This Row],[Innovation Project Score]],InnovationProjectResults[Innovation Project Score],0),NumberOfTeams),NumberOfTeams+1)</f>
        <v>1</v>
      </c>
      <c r="O45" s="54">
        <f>SUM(InnovationProjectResults[[#This Row],[Design - Teamwork (CV)]:[Iterate - Sharing]])</f>
        <v>0</v>
      </c>
    </row>
    <row r="46" spans="1:15" ht="30" customHeight="1">
      <c r="A46" s="88"/>
      <c r="B46" s="89" t="str">
        <f>IF(ISNA(INDEX(OfficialTeamList[Team Name],MATCH(InnovationProjectResults[[#This Row],[Team Number]], OfficialTeamList[Team Number],0))),"",INDEX(OfficialTeamList[Team Name],MATCH(InnovationProjectResults[[#This Row],[Team Number]], OfficialTeamList[Team Number],0)))</f>
        <v/>
      </c>
      <c r="C46" s="88"/>
      <c r="D46" s="88"/>
      <c r="E46" s="88"/>
      <c r="F46" s="88"/>
      <c r="G46" s="88"/>
      <c r="H46" s="88"/>
      <c r="I46" s="88"/>
      <c r="J46" s="88"/>
      <c r="K46" s="88"/>
      <c r="L46" s="88"/>
      <c r="M46" s="52">
        <f>SUM(InnovationProjectResults[[#This Row],[Identify - Define]:[Communicate - Fun (CV)]])</f>
        <v>0</v>
      </c>
      <c r="N46" s="48">
        <f>IF(InnovationProjectResults[[#This Row],[Team Number]]&gt;0,MIN(_xlfn.RANK.EQ(InnovationProjectResults[[#This Row],[Innovation Project Score]],InnovationProjectResults[Innovation Project Score],0),NumberOfTeams),NumberOfTeams+1)</f>
        <v>1</v>
      </c>
      <c r="O46" s="54">
        <f>SUM(InnovationProjectResults[[#This Row],[Design - Teamwork (CV)]:[Iterate - Sharing]])</f>
        <v>0</v>
      </c>
    </row>
    <row r="47" spans="1:15" ht="30" customHeight="1">
      <c r="A47" s="88"/>
      <c r="B47" s="89" t="str">
        <f>IF(ISNA(INDEX(OfficialTeamList[Team Name],MATCH(InnovationProjectResults[[#This Row],[Team Number]], OfficialTeamList[Team Number],0))),"",INDEX(OfficialTeamList[Team Name],MATCH(InnovationProjectResults[[#This Row],[Team Number]], OfficialTeamList[Team Number],0)))</f>
        <v/>
      </c>
      <c r="C47" s="88"/>
      <c r="D47" s="88"/>
      <c r="E47" s="88"/>
      <c r="F47" s="88"/>
      <c r="G47" s="88"/>
      <c r="H47" s="88"/>
      <c r="I47" s="88"/>
      <c r="J47" s="88"/>
      <c r="K47" s="88"/>
      <c r="L47" s="88"/>
      <c r="M47" s="52">
        <f>SUM(InnovationProjectResults[[#This Row],[Identify - Define]:[Communicate - Fun (CV)]])</f>
        <v>0</v>
      </c>
      <c r="N47" s="48">
        <f>IF(InnovationProjectResults[[#This Row],[Team Number]]&gt;0,MIN(_xlfn.RANK.EQ(InnovationProjectResults[[#This Row],[Innovation Project Score]],InnovationProjectResults[Innovation Project Score],0),NumberOfTeams),NumberOfTeams+1)</f>
        <v>1</v>
      </c>
      <c r="O47" s="54">
        <f>SUM(InnovationProjectResults[[#This Row],[Design - Teamwork (CV)]:[Iterate - Sharing]])</f>
        <v>0</v>
      </c>
    </row>
    <row r="48" spans="1:15" ht="30" customHeight="1">
      <c r="A48" s="88"/>
      <c r="B48" s="89" t="str">
        <f>IF(ISNA(INDEX(OfficialTeamList[Team Name],MATCH(InnovationProjectResults[[#This Row],[Team Number]], OfficialTeamList[Team Number],0))),"",INDEX(OfficialTeamList[Team Name],MATCH(InnovationProjectResults[[#This Row],[Team Number]], OfficialTeamList[Team Number],0)))</f>
        <v/>
      </c>
      <c r="C48" s="88"/>
      <c r="D48" s="88"/>
      <c r="E48" s="88"/>
      <c r="F48" s="88"/>
      <c r="G48" s="88"/>
      <c r="H48" s="88"/>
      <c r="I48" s="88"/>
      <c r="J48" s="88"/>
      <c r="K48" s="88"/>
      <c r="L48" s="88"/>
      <c r="M48" s="52">
        <f>SUM(InnovationProjectResults[[#This Row],[Identify - Define]:[Communicate - Fun (CV)]])</f>
        <v>0</v>
      </c>
      <c r="N48" s="48">
        <f>IF(InnovationProjectResults[[#This Row],[Team Number]]&gt;0,MIN(_xlfn.RANK.EQ(InnovationProjectResults[[#This Row],[Innovation Project Score]],InnovationProjectResults[Innovation Project Score],0),NumberOfTeams),NumberOfTeams+1)</f>
        <v>1</v>
      </c>
      <c r="O48" s="54">
        <f>SUM(InnovationProjectResults[[#This Row],[Design - Teamwork (CV)]:[Iterate - Sharing]])</f>
        <v>0</v>
      </c>
    </row>
    <row r="49" spans="1:15" ht="30" customHeight="1">
      <c r="A49" s="88"/>
      <c r="B49" s="89" t="str">
        <f>IF(ISNA(INDEX(OfficialTeamList[Team Name],MATCH(InnovationProjectResults[[#This Row],[Team Number]], OfficialTeamList[Team Number],0))),"",INDEX(OfficialTeamList[Team Name],MATCH(InnovationProjectResults[[#This Row],[Team Number]], OfficialTeamList[Team Number],0)))</f>
        <v/>
      </c>
      <c r="C49" s="88"/>
      <c r="D49" s="88"/>
      <c r="E49" s="88"/>
      <c r="F49" s="88"/>
      <c r="G49" s="88"/>
      <c r="H49" s="88"/>
      <c r="I49" s="88"/>
      <c r="J49" s="88"/>
      <c r="K49" s="88"/>
      <c r="L49" s="88"/>
      <c r="M49" s="52">
        <f>SUM(InnovationProjectResults[[#This Row],[Identify - Define]:[Communicate - Fun (CV)]])</f>
        <v>0</v>
      </c>
      <c r="N49" s="48">
        <f>IF(InnovationProjectResults[[#This Row],[Team Number]]&gt;0,MIN(_xlfn.RANK.EQ(InnovationProjectResults[[#This Row],[Innovation Project Score]],InnovationProjectResults[Innovation Project Score],0),NumberOfTeams),NumberOfTeams+1)</f>
        <v>1</v>
      </c>
      <c r="O49" s="54">
        <f>SUM(InnovationProjectResults[[#This Row],[Design - Teamwork (CV)]:[Iterate - Sharing]])</f>
        <v>0</v>
      </c>
    </row>
    <row r="50" spans="1:15" ht="30" customHeight="1">
      <c r="A50" s="88"/>
      <c r="B50" s="89" t="str">
        <f>IF(ISNA(INDEX(OfficialTeamList[Team Name],MATCH(InnovationProjectResults[[#This Row],[Team Number]], OfficialTeamList[Team Number],0))),"",INDEX(OfficialTeamList[Team Name],MATCH(InnovationProjectResults[[#This Row],[Team Number]], OfficialTeamList[Team Number],0)))</f>
        <v/>
      </c>
      <c r="C50" s="88"/>
      <c r="D50" s="88"/>
      <c r="E50" s="88"/>
      <c r="F50" s="88"/>
      <c r="G50" s="88"/>
      <c r="H50" s="88"/>
      <c r="I50" s="88"/>
      <c r="J50" s="88"/>
      <c r="K50" s="88"/>
      <c r="L50" s="88"/>
      <c r="M50" s="52">
        <f>SUM(InnovationProjectResults[[#This Row],[Identify - Define]:[Communicate - Fun (CV)]])</f>
        <v>0</v>
      </c>
      <c r="N50" s="48">
        <f>IF(InnovationProjectResults[[#This Row],[Team Number]]&gt;0,MIN(_xlfn.RANK.EQ(InnovationProjectResults[[#This Row],[Innovation Project Score]],InnovationProjectResults[Innovation Project Score],0),NumberOfTeams),NumberOfTeams+1)</f>
        <v>1</v>
      </c>
      <c r="O50" s="54">
        <f>SUM(InnovationProjectResults[[#This Row],[Design - Teamwork (CV)]:[Iterate - Sharing]])</f>
        <v>0</v>
      </c>
    </row>
    <row r="51" spans="1:15" ht="30" customHeight="1">
      <c r="A51" s="88"/>
      <c r="B51" s="89" t="str">
        <f>IF(ISNA(INDEX(OfficialTeamList[Team Name],MATCH(InnovationProjectResults[[#This Row],[Team Number]], OfficialTeamList[Team Number],0))),"",INDEX(OfficialTeamList[Team Name],MATCH(InnovationProjectResults[[#This Row],[Team Number]], OfficialTeamList[Team Number],0)))</f>
        <v/>
      </c>
      <c r="C51" s="88"/>
      <c r="D51" s="88"/>
      <c r="E51" s="88"/>
      <c r="F51" s="88"/>
      <c r="G51" s="88"/>
      <c r="H51" s="88"/>
      <c r="I51" s="88"/>
      <c r="J51" s="88"/>
      <c r="K51" s="88"/>
      <c r="L51" s="88"/>
      <c r="M51" s="52">
        <f>SUM(InnovationProjectResults[[#This Row],[Identify - Define]:[Communicate - Fun (CV)]])</f>
        <v>0</v>
      </c>
      <c r="N51" s="48">
        <f>IF(InnovationProjectResults[[#This Row],[Team Number]]&gt;0,MIN(_xlfn.RANK.EQ(InnovationProjectResults[[#This Row],[Innovation Project Score]],InnovationProjectResults[Innovation Project Score],0),NumberOfTeams),NumberOfTeams+1)</f>
        <v>1</v>
      </c>
      <c r="O51" s="54">
        <f>SUM(InnovationProjectResults[[#This Row],[Design - Teamwork (CV)]:[Iterate - Sharing]])</f>
        <v>0</v>
      </c>
    </row>
    <row r="52" spans="1:15" ht="30" customHeight="1">
      <c r="A52" s="88"/>
      <c r="B52" s="89" t="str">
        <f>IF(ISNA(INDEX(OfficialTeamList[Team Name],MATCH(InnovationProjectResults[[#This Row],[Team Number]], OfficialTeamList[Team Number],0))),"",INDEX(OfficialTeamList[Team Name],MATCH(InnovationProjectResults[[#This Row],[Team Number]], OfficialTeamList[Team Number],0)))</f>
        <v/>
      </c>
      <c r="C52" s="88"/>
      <c r="D52" s="88"/>
      <c r="E52" s="88"/>
      <c r="F52" s="88"/>
      <c r="G52" s="88"/>
      <c r="H52" s="88"/>
      <c r="I52" s="88"/>
      <c r="J52" s="88"/>
      <c r="K52" s="88"/>
      <c r="L52" s="88"/>
      <c r="M52" s="52">
        <f>SUM(InnovationProjectResults[[#This Row],[Identify - Define]:[Communicate - Fun (CV)]])</f>
        <v>0</v>
      </c>
      <c r="N52" s="48">
        <f>IF(InnovationProjectResults[[#This Row],[Team Number]]&gt;0,MIN(_xlfn.RANK.EQ(InnovationProjectResults[[#This Row],[Innovation Project Score]],InnovationProjectResults[Innovation Project Score],0),NumberOfTeams),NumberOfTeams+1)</f>
        <v>1</v>
      </c>
      <c r="O52" s="54">
        <f>SUM(InnovationProjectResults[[#This Row],[Design - Teamwork (CV)]:[Iterate - Sharing]])</f>
        <v>0</v>
      </c>
    </row>
    <row r="53" spans="1:15" ht="30" customHeight="1">
      <c r="A53" s="88"/>
      <c r="B53" s="89" t="str">
        <f>IF(ISNA(INDEX(OfficialTeamList[Team Name],MATCH(InnovationProjectResults[[#This Row],[Team Number]], OfficialTeamList[Team Number],0))),"",INDEX(OfficialTeamList[Team Name],MATCH(InnovationProjectResults[[#This Row],[Team Number]], OfficialTeamList[Team Number],0)))</f>
        <v/>
      </c>
      <c r="C53" s="88"/>
      <c r="D53" s="88"/>
      <c r="E53" s="88"/>
      <c r="F53" s="88"/>
      <c r="G53" s="88"/>
      <c r="H53" s="88"/>
      <c r="I53" s="88"/>
      <c r="J53" s="88"/>
      <c r="K53" s="88"/>
      <c r="L53" s="88"/>
      <c r="M53" s="52">
        <f>SUM(InnovationProjectResults[[#This Row],[Identify - Define]:[Communicate - Fun (CV)]])</f>
        <v>0</v>
      </c>
      <c r="N53" s="48">
        <f>IF(InnovationProjectResults[[#This Row],[Team Number]]&gt;0,MIN(_xlfn.RANK.EQ(InnovationProjectResults[[#This Row],[Innovation Project Score]],InnovationProjectResults[Innovation Project Score],0),NumberOfTeams),NumberOfTeams+1)</f>
        <v>1</v>
      </c>
      <c r="O53" s="54">
        <f>SUM(InnovationProjectResults[[#This Row],[Design - Teamwork (CV)]:[Iterate - Sharing]])</f>
        <v>0</v>
      </c>
    </row>
    <row r="54" spans="1:15" ht="30" customHeight="1">
      <c r="A54" s="88"/>
      <c r="B54" s="89" t="str">
        <f>IF(ISNA(INDEX(OfficialTeamList[Team Name],MATCH(InnovationProjectResults[[#This Row],[Team Number]], OfficialTeamList[Team Number],0))),"",INDEX(OfficialTeamList[Team Name],MATCH(InnovationProjectResults[[#This Row],[Team Number]], OfficialTeamList[Team Number],0)))</f>
        <v/>
      </c>
      <c r="C54" s="88"/>
      <c r="D54" s="88"/>
      <c r="E54" s="88"/>
      <c r="F54" s="88"/>
      <c r="G54" s="88"/>
      <c r="H54" s="88"/>
      <c r="I54" s="88"/>
      <c r="J54" s="88"/>
      <c r="K54" s="88"/>
      <c r="L54" s="88"/>
      <c r="M54" s="52">
        <f>SUM(InnovationProjectResults[[#This Row],[Identify - Define]:[Communicate - Fun (CV)]])</f>
        <v>0</v>
      </c>
      <c r="N54" s="48">
        <f>IF(InnovationProjectResults[[#This Row],[Team Number]]&gt;0,MIN(_xlfn.RANK.EQ(InnovationProjectResults[[#This Row],[Innovation Project Score]],InnovationProjectResults[Innovation Project Score],0),NumberOfTeams),NumberOfTeams+1)</f>
        <v>1</v>
      </c>
      <c r="O54" s="54">
        <f>SUM(InnovationProjectResults[[#This Row],[Design - Teamwork (CV)]:[Iterate - Sharing]])</f>
        <v>0</v>
      </c>
    </row>
    <row r="55" spans="1:15" ht="30" customHeight="1">
      <c r="A55" s="88"/>
      <c r="B55" s="89" t="str">
        <f>IF(ISNA(INDEX(OfficialTeamList[Team Name],MATCH(InnovationProjectResults[[#This Row],[Team Number]], OfficialTeamList[Team Number],0))),"",INDEX(OfficialTeamList[Team Name],MATCH(InnovationProjectResults[[#This Row],[Team Number]], OfficialTeamList[Team Number],0)))</f>
        <v/>
      </c>
      <c r="C55" s="88"/>
      <c r="D55" s="88"/>
      <c r="E55" s="88"/>
      <c r="F55" s="88"/>
      <c r="G55" s="88"/>
      <c r="H55" s="88"/>
      <c r="I55" s="88"/>
      <c r="J55" s="88"/>
      <c r="K55" s="88"/>
      <c r="L55" s="88"/>
      <c r="M55" s="52">
        <f>SUM(InnovationProjectResults[[#This Row],[Identify - Define]:[Communicate - Fun (CV)]])</f>
        <v>0</v>
      </c>
      <c r="N55" s="48">
        <f>IF(InnovationProjectResults[[#This Row],[Team Number]]&gt;0,MIN(_xlfn.RANK.EQ(InnovationProjectResults[[#This Row],[Innovation Project Score]],InnovationProjectResults[Innovation Project Score],0),NumberOfTeams),NumberOfTeams+1)</f>
        <v>1</v>
      </c>
      <c r="O55" s="54">
        <f>SUM(InnovationProjectResults[[#This Row],[Design - Teamwork (CV)]:[Iterate - Sharing]])</f>
        <v>0</v>
      </c>
    </row>
    <row r="56" spans="1:15" ht="30" customHeight="1">
      <c r="A56" s="88"/>
      <c r="B56" s="89" t="str">
        <f>IF(ISNA(INDEX(OfficialTeamList[Team Name],MATCH(InnovationProjectResults[[#This Row],[Team Number]], OfficialTeamList[Team Number],0))),"",INDEX(OfficialTeamList[Team Name],MATCH(InnovationProjectResults[[#This Row],[Team Number]], OfficialTeamList[Team Number],0)))</f>
        <v/>
      </c>
      <c r="C56" s="88"/>
      <c r="D56" s="88"/>
      <c r="E56" s="88"/>
      <c r="F56" s="88"/>
      <c r="G56" s="88"/>
      <c r="H56" s="88"/>
      <c r="I56" s="88"/>
      <c r="J56" s="88"/>
      <c r="K56" s="88"/>
      <c r="L56" s="88"/>
      <c r="M56" s="52">
        <f>SUM(InnovationProjectResults[[#This Row],[Identify - Define]:[Communicate - Fun (CV)]])</f>
        <v>0</v>
      </c>
      <c r="N56" s="48">
        <f>IF(InnovationProjectResults[[#This Row],[Team Number]]&gt;0,MIN(_xlfn.RANK.EQ(InnovationProjectResults[[#This Row],[Innovation Project Score]],InnovationProjectResults[Innovation Project Score],0),NumberOfTeams),NumberOfTeams+1)</f>
        <v>1</v>
      </c>
      <c r="O56" s="54">
        <f>SUM(InnovationProjectResults[[#This Row],[Design - Teamwork (CV)]:[Iterate - Sharing]])</f>
        <v>0</v>
      </c>
    </row>
    <row r="57" spans="1:15" ht="30" customHeight="1">
      <c r="A57" s="88"/>
      <c r="B57" s="89" t="str">
        <f>IF(ISNA(INDEX(OfficialTeamList[Team Name],MATCH(InnovationProjectResults[[#This Row],[Team Number]], OfficialTeamList[Team Number],0))),"",INDEX(OfficialTeamList[Team Name],MATCH(InnovationProjectResults[[#This Row],[Team Number]], OfficialTeamList[Team Number],0)))</f>
        <v/>
      </c>
      <c r="C57" s="88"/>
      <c r="D57" s="88"/>
      <c r="E57" s="88"/>
      <c r="F57" s="88"/>
      <c r="G57" s="88"/>
      <c r="H57" s="88"/>
      <c r="I57" s="88"/>
      <c r="J57" s="88"/>
      <c r="K57" s="88"/>
      <c r="L57" s="88"/>
      <c r="M57" s="52">
        <f>SUM(InnovationProjectResults[[#This Row],[Identify - Define]:[Communicate - Fun (CV)]])</f>
        <v>0</v>
      </c>
      <c r="N57" s="48">
        <f>IF(InnovationProjectResults[[#This Row],[Team Number]]&gt;0,MIN(_xlfn.RANK.EQ(InnovationProjectResults[[#This Row],[Innovation Project Score]],InnovationProjectResults[Innovation Project Score],0),NumberOfTeams),NumberOfTeams+1)</f>
        <v>1</v>
      </c>
      <c r="O57" s="54">
        <f>SUM(InnovationProjectResults[[#This Row],[Design - Teamwork (CV)]:[Iterate - Sharing]])</f>
        <v>0</v>
      </c>
    </row>
    <row r="58" spans="1:15" ht="30" customHeight="1">
      <c r="A58" s="88"/>
      <c r="B58" s="89" t="str">
        <f>IF(ISNA(INDEX(OfficialTeamList[Team Name],MATCH(InnovationProjectResults[[#This Row],[Team Number]], OfficialTeamList[Team Number],0))),"",INDEX(OfficialTeamList[Team Name],MATCH(InnovationProjectResults[[#This Row],[Team Number]], OfficialTeamList[Team Number],0)))</f>
        <v/>
      </c>
      <c r="C58" s="88"/>
      <c r="D58" s="88"/>
      <c r="E58" s="88"/>
      <c r="F58" s="88"/>
      <c r="G58" s="88"/>
      <c r="H58" s="88"/>
      <c r="I58" s="88"/>
      <c r="J58" s="88"/>
      <c r="K58" s="88"/>
      <c r="L58" s="88"/>
      <c r="M58" s="52">
        <f>SUM(InnovationProjectResults[[#This Row],[Identify - Define]:[Communicate - Fun (CV)]])</f>
        <v>0</v>
      </c>
      <c r="N58" s="48">
        <f>IF(InnovationProjectResults[[#This Row],[Team Number]]&gt;0,MIN(_xlfn.RANK.EQ(InnovationProjectResults[[#This Row],[Innovation Project Score]],InnovationProjectResults[Innovation Project Score],0),NumberOfTeams),NumberOfTeams+1)</f>
        <v>1</v>
      </c>
      <c r="O58" s="54">
        <f>SUM(InnovationProjectResults[[#This Row],[Design - Teamwork (CV)]:[Iterate - Sharing]])</f>
        <v>0</v>
      </c>
    </row>
    <row r="59" spans="1:15" ht="30" customHeight="1">
      <c r="A59" s="88"/>
      <c r="B59" s="89" t="str">
        <f>IF(ISNA(INDEX(OfficialTeamList[Team Name],MATCH(InnovationProjectResults[[#This Row],[Team Number]], OfficialTeamList[Team Number],0))),"",INDEX(OfficialTeamList[Team Name],MATCH(InnovationProjectResults[[#This Row],[Team Number]], OfficialTeamList[Team Number],0)))</f>
        <v/>
      </c>
      <c r="C59" s="88"/>
      <c r="D59" s="88"/>
      <c r="E59" s="88"/>
      <c r="F59" s="88"/>
      <c r="G59" s="88"/>
      <c r="H59" s="88"/>
      <c r="I59" s="88"/>
      <c r="J59" s="88"/>
      <c r="K59" s="88"/>
      <c r="L59" s="88"/>
      <c r="M59" s="52">
        <f>SUM(InnovationProjectResults[[#This Row],[Identify - Define]:[Communicate - Fun (CV)]])</f>
        <v>0</v>
      </c>
      <c r="N59" s="48">
        <f>IF(InnovationProjectResults[[#This Row],[Team Number]]&gt;0,MIN(_xlfn.RANK.EQ(InnovationProjectResults[[#This Row],[Innovation Project Score]],InnovationProjectResults[Innovation Project Score],0),NumberOfTeams),NumberOfTeams+1)</f>
        <v>1</v>
      </c>
      <c r="O59" s="54">
        <f>SUM(InnovationProjectResults[[#This Row],[Design - Teamwork (CV)]:[Iterate - Sharing]])</f>
        <v>0</v>
      </c>
    </row>
    <row r="60" spans="1:15" ht="30" customHeight="1">
      <c r="A60" s="88"/>
      <c r="B60" s="89" t="str">
        <f>IF(ISNA(INDEX(OfficialTeamList[Team Name],MATCH(InnovationProjectResults[[#This Row],[Team Number]], OfficialTeamList[Team Number],0))),"",INDEX(OfficialTeamList[Team Name],MATCH(InnovationProjectResults[[#This Row],[Team Number]], OfficialTeamList[Team Number],0)))</f>
        <v/>
      </c>
      <c r="C60" s="88"/>
      <c r="D60" s="88"/>
      <c r="E60" s="88"/>
      <c r="F60" s="88"/>
      <c r="G60" s="88"/>
      <c r="H60" s="88"/>
      <c r="I60" s="88"/>
      <c r="J60" s="88"/>
      <c r="K60" s="88"/>
      <c r="L60" s="88"/>
      <c r="M60" s="52">
        <f>SUM(InnovationProjectResults[[#This Row],[Identify - Define]:[Communicate - Fun (CV)]])</f>
        <v>0</v>
      </c>
      <c r="N60" s="48">
        <f>IF(InnovationProjectResults[[#This Row],[Team Number]]&gt;0,MIN(_xlfn.RANK.EQ(InnovationProjectResults[[#This Row],[Innovation Project Score]],InnovationProjectResults[Innovation Project Score],0),NumberOfTeams),NumberOfTeams+1)</f>
        <v>1</v>
      </c>
      <c r="O60" s="54">
        <f>SUM(InnovationProjectResults[[#This Row],[Design - Teamwork (CV)]:[Iterate - Sharing]])</f>
        <v>0</v>
      </c>
    </row>
    <row r="61" spans="1:15" ht="30" customHeight="1">
      <c r="A61" s="88"/>
      <c r="B61" s="89" t="str">
        <f>IF(ISNA(INDEX(OfficialTeamList[Team Name],MATCH(InnovationProjectResults[[#This Row],[Team Number]], OfficialTeamList[Team Number],0))),"",INDEX(OfficialTeamList[Team Name],MATCH(InnovationProjectResults[[#This Row],[Team Number]], OfficialTeamList[Team Number],0)))</f>
        <v/>
      </c>
      <c r="C61" s="88"/>
      <c r="D61" s="88"/>
      <c r="E61" s="88"/>
      <c r="F61" s="88"/>
      <c r="G61" s="88"/>
      <c r="H61" s="88"/>
      <c r="I61" s="88"/>
      <c r="J61" s="88"/>
      <c r="K61" s="88"/>
      <c r="L61" s="88"/>
      <c r="M61" s="52">
        <f>SUM(InnovationProjectResults[[#This Row],[Identify - Define]:[Communicate - Fun (CV)]])</f>
        <v>0</v>
      </c>
      <c r="N61" s="48">
        <f>IF(InnovationProjectResults[[#This Row],[Team Number]]&gt;0,MIN(_xlfn.RANK.EQ(InnovationProjectResults[[#This Row],[Innovation Project Score]],InnovationProjectResults[Innovation Project Score],0),NumberOfTeams),NumberOfTeams+1)</f>
        <v>1</v>
      </c>
      <c r="O61" s="54">
        <f>SUM(InnovationProjectResults[[#This Row],[Design - Teamwork (CV)]:[Iterate - Sharing]])</f>
        <v>0</v>
      </c>
    </row>
    <row r="62" spans="1:15" ht="30" customHeight="1">
      <c r="A62" s="88"/>
      <c r="B62" s="89" t="str">
        <f>IF(ISNA(INDEX(OfficialTeamList[Team Name],MATCH(InnovationProjectResults[[#This Row],[Team Number]], OfficialTeamList[Team Number],0))),"",INDEX(OfficialTeamList[Team Name],MATCH(InnovationProjectResults[[#This Row],[Team Number]], OfficialTeamList[Team Number],0)))</f>
        <v/>
      </c>
      <c r="C62" s="88"/>
      <c r="D62" s="88"/>
      <c r="E62" s="88"/>
      <c r="F62" s="88"/>
      <c r="G62" s="88"/>
      <c r="H62" s="88"/>
      <c r="I62" s="88"/>
      <c r="J62" s="88"/>
      <c r="K62" s="88"/>
      <c r="L62" s="88"/>
      <c r="M62" s="52">
        <f>SUM(InnovationProjectResults[[#This Row],[Identify - Define]:[Communicate - Fun (CV)]])</f>
        <v>0</v>
      </c>
      <c r="N62" s="48">
        <f>IF(InnovationProjectResults[[#This Row],[Team Number]]&gt;0,MIN(_xlfn.RANK.EQ(InnovationProjectResults[[#This Row],[Innovation Project Score]],InnovationProjectResults[Innovation Project Score],0),NumberOfTeams),NumberOfTeams+1)</f>
        <v>1</v>
      </c>
      <c r="O62" s="54">
        <f>SUM(InnovationProjectResults[[#This Row],[Design - Teamwork (CV)]:[Iterate - Sharing]])</f>
        <v>0</v>
      </c>
    </row>
    <row r="63" spans="1:15" ht="30" customHeight="1">
      <c r="A63" s="88"/>
      <c r="B63" s="89" t="str">
        <f>IF(ISNA(INDEX(OfficialTeamList[Team Name],MATCH(InnovationProjectResults[[#This Row],[Team Number]], OfficialTeamList[Team Number],0))),"",INDEX(OfficialTeamList[Team Name],MATCH(InnovationProjectResults[[#This Row],[Team Number]], OfficialTeamList[Team Number],0)))</f>
        <v/>
      </c>
      <c r="C63" s="88"/>
      <c r="D63" s="88"/>
      <c r="E63" s="88"/>
      <c r="F63" s="88"/>
      <c r="G63" s="88"/>
      <c r="H63" s="88"/>
      <c r="I63" s="88"/>
      <c r="J63" s="88"/>
      <c r="K63" s="88"/>
      <c r="L63" s="88"/>
      <c r="M63" s="52">
        <f>SUM(InnovationProjectResults[[#This Row],[Identify - Define]:[Communicate - Fun (CV)]])</f>
        <v>0</v>
      </c>
      <c r="N63" s="48">
        <f>IF(InnovationProjectResults[[#This Row],[Team Number]]&gt;0,MIN(_xlfn.RANK.EQ(InnovationProjectResults[[#This Row],[Innovation Project Score]],InnovationProjectResults[Innovation Project Score],0),NumberOfTeams),NumberOfTeams+1)</f>
        <v>1</v>
      </c>
      <c r="O63" s="54">
        <f>SUM(InnovationProjectResults[[#This Row],[Design - Teamwork (CV)]:[Iterate - Sharing]])</f>
        <v>0</v>
      </c>
    </row>
    <row r="64" spans="1:15" ht="30" customHeight="1">
      <c r="A64" s="88"/>
      <c r="B64" s="89" t="str">
        <f>IF(ISNA(INDEX(OfficialTeamList[Team Name],MATCH(InnovationProjectResults[[#This Row],[Team Number]], OfficialTeamList[Team Number],0))),"",INDEX(OfficialTeamList[Team Name],MATCH(InnovationProjectResults[[#This Row],[Team Number]], OfficialTeamList[Team Number],0)))</f>
        <v/>
      </c>
      <c r="C64" s="88"/>
      <c r="D64" s="88"/>
      <c r="E64" s="88"/>
      <c r="F64" s="88"/>
      <c r="G64" s="88"/>
      <c r="H64" s="88"/>
      <c r="I64" s="88"/>
      <c r="J64" s="88"/>
      <c r="K64" s="88"/>
      <c r="L64" s="88"/>
      <c r="M64" s="52">
        <f>SUM(InnovationProjectResults[[#This Row],[Identify - Define]:[Communicate - Fun (CV)]])</f>
        <v>0</v>
      </c>
      <c r="N64" s="48">
        <f>IF(InnovationProjectResults[[#This Row],[Team Number]]&gt;0,MIN(_xlfn.RANK.EQ(InnovationProjectResults[[#This Row],[Innovation Project Score]],InnovationProjectResults[Innovation Project Score],0),NumberOfTeams),NumberOfTeams+1)</f>
        <v>1</v>
      </c>
      <c r="O64" s="54">
        <f>SUM(InnovationProjectResults[[#This Row],[Design - Teamwork (CV)]:[Iterate - Sharing]])</f>
        <v>0</v>
      </c>
    </row>
    <row r="65" spans="1:15" ht="30" customHeight="1">
      <c r="A65" s="88"/>
      <c r="B65" s="89" t="str">
        <f>IF(ISNA(INDEX(OfficialTeamList[Team Name],MATCH(InnovationProjectResults[[#This Row],[Team Number]], OfficialTeamList[Team Number],0))),"",INDEX(OfficialTeamList[Team Name],MATCH(InnovationProjectResults[[#This Row],[Team Number]], OfficialTeamList[Team Number],0)))</f>
        <v/>
      </c>
      <c r="C65" s="88"/>
      <c r="D65" s="88"/>
      <c r="E65" s="88"/>
      <c r="F65" s="88"/>
      <c r="G65" s="88"/>
      <c r="H65" s="88"/>
      <c r="I65" s="88"/>
      <c r="J65" s="88"/>
      <c r="K65" s="88"/>
      <c r="L65" s="88"/>
      <c r="M65" s="52">
        <f>SUM(InnovationProjectResults[[#This Row],[Identify - Define]:[Communicate - Fun (CV)]])</f>
        <v>0</v>
      </c>
      <c r="N65" s="48">
        <f>IF(InnovationProjectResults[[#This Row],[Team Number]]&gt;0,MIN(_xlfn.RANK.EQ(InnovationProjectResults[[#This Row],[Innovation Project Score]],InnovationProjectResults[Innovation Project Score],0),NumberOfTeams),NumberOfTeams+1)</f>
        <v>1</v>
      </c>
      <c r="O65" s="54">
        <f>SUM(InnovationProjectResults[[#This Row],[Design - Teamwork (CV)]:[Iterate - Sharing]])</f>
        <v>0</v>
      </c>
    </row>
    <row r="66" spans="1:15" ht="30" customHeight="1">
      <c r="A66" s="88"/>
      <c r="B66" s="89" t="str">
        <f>IF(ISNA(INDEX(OfficialTeamList[Team Name],MATCH(InnovationProjectResults[[#This Row],[Team Number]], OfficialTeamList[Team Number],0))),"",INDEX(OfficialTeamList[Team Name],MATCH(InnovationProjectResults[[#This Row],[Team Number]], OfficialTeamList[Team Number],0)))</f>
        <v/>
      </c>
      <c r="C66" s="88"/>
      <c r="D66" s="88"/>
      <c r="E66" s="88"/>
      <c r="F66" s="88"/>
      <c r="G66" s="88"/>
      <c r="H66" s="88"/>
      <c r="I66" s="88"/>
      <c r="J66" s="88"/>
      <c r="K66" s="88"/>
      <c r="L66" s="88"/>
      <c r="M66" s="52">
        <f>SUM(InnovationProjectResults[[#This Row],[Identify - Define]:[Communicate - Fun (CV)]])</f>
        <v>0</v>
      </c>
      <c r="N66" s="48">
        <f>IF(InnovationProjectResults[[#This Row],[Team Number]]&gt;0,MIN(_xlfn.RANK.EQ(InnovationProjectResults[[#This Row],[Innovation Project Score]],InnovationProjectResults[Innovation Project Score],0),NumberOfTeams),NumberOfTeams+1)</f>
        <v>1</v>
      </c>
      <c r="O66" s="54">
        <f>SUM(InnovationProjectResults[[#This Row],[Design - Teamwork (CV)]:[Iterate - Sharing]])</f>
        <v>0</v>
      </c>
    </row>
    <row r="67" spans="1:15" ht="30" customHeight="1">
      <c r="A67" s="88"/>
      <c r="B67" s="89" t="str">
        <f>IF(ISNA(INDEX(OfficialTeamList[Team Name],MATCH(InnovationProjectResults[[#This Row],[Team Number]], OfficialTeamList[Team Number],0))),"",INDEX(OfficialTeamList[Team Name],MATCH(InnovationProjectResults[[#This Row],[Team Number]], OfficialTeamList[Team Number],0)))</f>
        <v/>
      </c>
      <c r="C67" s="88"/>
      <c r="D67" s="88"/>
      <c r="E67" s="88"/>
      <c r="F67" s="88"/>
      <c r="G67" s="88"/>
      <c r="H67" s="88"/>
      <c r="I67" s="88"/>
      <c r="J67" s="88"/>
      <c r="K67" s="88"/>
      <c r="L67" s="88"/>
      <c r="M67" s="52">
        <f>SUM(InnovationProjectResults[[#This Row],[Identify - Define]:[Communicate - Fun (CV)]])</f>
        <v>0</v>
      </c>
      <c r="N67" s="48">
        <f>IF(InnovationProjectResults[[#This Row],[Team Number]]&gt;0,MIN(_xlfn.RANK.EQ(InnovationProjectResults[[#This Row],[Innovation Project Score]],InnovationProjectResults[Innovation Project Score],0),NumberOfTeams),NumberOfTeams+1)</f>
        <v>1</v>
      </c>
      <c r="O67" s="54">
        <f>SUM(InnovationProjectResults[[#This Row],[Design - Teamwork (CV)]:[Iterate - Sharing]])</f>
        <v>0</v>
      </c>
    </row>
    <row r="68" spans="1:15" ht="30" customHeight="1">
      <c r="A68" s="88"/>
      <c r="B68" s="89" t="str">
        <f>IF(ISNA(INDEX(OfficialTeamList[Team Name],MATCH(InnovationProjectResults[[#This Row],[Team Number]], OfficialTeamList[Team Number],0))),"",INDEX(OfficialTeamList[Team Name],MATCH(InnovationProjectResults[[#This Row],[Team Number]], OfficialTeamList[Team Number],0)))</f>
        <v/>
      </c>
      <c r="C68" s="88"/>
      <c r="D68" s="88"/>
      <c r="E68" s="88"/>
      <c r="F68" s="88"/>
      <c r="G68" s="88"/>
      <c r="H68" s="88"/>
      <c r="I68" s="88"/>
      <c r="J68" s="88"/>
      <c r="K68" s="88"/>
      <c r="L68" s="88"/>
      <c r="M68" s="52">
        <f>SUM(InnovationProjectResults[[#This Row],[Identify - Define]:[Communicate - Fun (CV)]])</f>
        <v>0</v>
      </c>
      <c r="N68" s="48">
        <f>IF(InnovationProjectResults[[#This Row],[Team Number]]&gt;0,MIN(_xlfn.RANK.EQ(InnovationProjectResults[[#This Row],[Innovation Project Score]],InnovationProjectResults[Innovation Project Score],0),NumberOfTeams),NumberOfTeams+1)</f>
        <v>1</v>
      </c>
      <c r="O68" s="54">
        <f>SUM(InnovationProjectResults[[#This Row],[Design - Teamwork (CV)]:[Iterate - Sharing]])</f>
        <v>0</v>
      </c>
    </row>
    <row r="69" spans="1:15" ht="30" customHeight="1">
      <c r="A69" s="88"/>
      <c r="B69" s="89" t="str">
        <f>IF(ISNA(INDEX(OfficialTeamList[Team Name],MATCH(InnovationProjectResults[[#This Row],[Team Number]], OfficialTeamList[Team Number],0))),"",INDEX(OfficialTeamList[Team Name],MATCH(InnovationProjectResults[[#This Row],[Team Number]], OfficialTeamList[Team Number],0)))</f>
        <v/>
      </c>
      <c r="C69" s="88"/>
      <c r="D69" s="88"/>
      <c r="E69" s="88"/>
      <c r="F69" s="88"/>
      <c r="G69" s="88"/>
      <c r="H69" s="88"/>
      <c r="I69" s="88"/>
      <c r="J69" s="88"/>
      <c r="K69" s="88"/>
      <c r="L69" s="88"/>
      <c r="M69" s="52">
        <f>SUM(InnovationProjectResults[[#This Row],[Identify - Define]:[Communicate - Fun (CV)]])</f>
        <v>0</v>
      </c>
      <c r="N69" s="48">
        <f>IF(InnovationProjectResults[[#This Row],[Team Number]]&gt;0,MIN(_xlfn.RANK.EQ(InnovationProjectResults[[#This Row],[Innovation Project Score]],InnovationProjectResults[Innovation Project Score],0),NumberOfTeams),NumberOfTeams+1)</f>
        <v>1</v>
      </c>
      <c r="O69" s="54">
        <f>SUM(InnovationProjectResults[[#This Row],[Design - Teamwork (CV)]:[Iterate - Sharing]])</f>
        <v>0</v>
      </c>
    </row>
    <row r="70" spans="1:15" ht="30" customHeight="1">
      <c r="A70" s="88"/>
      <c r="B70" s="89" t="str">
        <f>IF(ISNA(INDEX(OfficialTeamList[Team Name],MATCH(InnovationProjectResults[[#This Row],[Team Number]], OfficialTeamList[Team Number],0))),"",INDEX(OfficialTeamList[Team Name],MATCH(InnovationProjectResults[[#This Row],[Team Number]], OfficialTeamList[Team Number],0)))</f>
        <v/>
      </c>
      <c r="C70" s="88"/>
      <c r="D70" s="88"/>
      <c r="E70" s="88"/>
      <c r="F70" s="88"/>
      <c r="G70" s="88"/>
      <c r="H70" s="88"/>
      <c r="I70" s="88"/>
      <c r="J70" s="88"/>
      <c r="K70" s="88"/>
      <c r="L70" s="88"/>
      <c r="M70" s="52">
        <f>SUM(InnovationProjectResults[[#This Row],[Identify - Define]:[Communicate - Fun (CV)]])</f>
        <v>0</v>
      </c>
      <c r="N70" s="48">
        <f>IF(InnovationProjectResults[[#This Row],[Team Number]]&gt;0,MIN(_xlfn.RANK.EQ(InnovationProjectResults[[#This Row],[Innovation Project Score]],InnovationProjectResults[Innovation Project Score],0),NumberOfTeams),NumberOfTeams+1)</f>
        <v>1</v>
      </c>
      <c r="O70" s="54">
        <f>SUM(InnovationProjectResults[[#This Row],[Design - Teamwork (CV)]:[Iterate - Sharing]])</f>
        <v>0</v>
      </c>
    </row>
    <row r="71" spans="1:15" ht="30" customHeight="1">
      <c r="A71" s="88"/>
      <c r="B71" s="89" t="str">
        <f>IF(ISNA(INDEX(OfficialTeamList[Team Name],MATCH(InnovationProjectResults[[#This Row],[Team Number]], OfficialTeamList[Team Number],0))),"",INDEX(OfficialTeamList[Team Name],MATCH(InnovationProjectResults[[#This Row],[Team Number]], OfficialTeamList[Team Number],0)))</f>
        <v/>
      </c>
      <c r="C71" s="88"/>
      <c r="D71" s="88"/>
      <c r="E71" s="88"/>
      <c r="F71" s="88"/>
      <c r="G71" s="88"/>
      <c r="H71" s="88"/>
      <c r="I71" s="88"/>
      <c r="J71" s="88"/>
      <c r="K71" s="88"/>
      <c r="L71" s="88"/>
      <c r="M71" s="52">
        <f>SUM(InnovationProjectResults[[#This Row],[Identify - Define]:[Communicate - Fun (CV)]])</f>
        <v>0</v>
      </c>
      <c r="N71" s="48">
        <f>IF(InnovationProjectResults[[#This Row],[Team Number]]&gt;0,MIN(_xlfn.RANK.EQ(InnovationProjectResults[[#This Row],[Innovation Project Score]],InnovationProjectResults[Innovation Project Score],0),NumberOfTeams),NumberOfTeams+1)</f>
        <v>1</v>
      </c>
      <c r="O71" s="54">
        <f>SUM(InnovationProjectResults[[#This Row],[Design - Teamwork (CV)]:[Iterate - Sharing]])</f>
        <v>0</v>
      </c>
    </row>
    <row r="72" spans="1:15" ht="30" customHeight="1">
      <c r="A72" s="88"/>
      <c r="B72" s="89" t="str">
        <f>IF(ISNA(INDEX(OfficialTeamList[Team Name],MATCH(InnovationProjectResults[[#This Row],[Team Number]], OfficialTeamList[Team Number],0))),"",INDEX(OfficialTeamList[Team Name],MATCH(InnovationProjectResults[[#This Row],[Team Number]], OfficialTeamList[Team Number],0)))</f>
        <v/>
      </c>
      <c r="C72" s="88"/>
      <c r="D72" s="88"/>
      <c r="E72" s="88"/>
      <c r="F72" s="88"/>
      <c r="G72" s="88"/>
      <c r="H72" s="88"/>
      <c r="I72" s="88"/>
      <c r="J72" s="88"/>
      <c r="K72" s="88"/>
      <c r="L72" s="88"/>
      <c r="M72" s="52">
        <f>SUM(InnovationProjectResults[[#This Row],[Identify - Define]:[Communicate - Fun (CV)]])</f>
        <v>0</v>
      </c>
      <c r="N72" s="48">
        <f>IF(InnovationProjectResults[[#This Row],[Team Number]]&gt;0,MIN(_xlfn.RANK.EQ(InnovationProjectResults[[#This Row],[Innovation Project Score]],InnovationProjectResults[Innovation Project Score],0),NumberOfTeams),NumberOfTeams+1)</f>
        <v>1</v>
      </c>
      <c r="O72" s="54">
        <f>SUM(InnovationProjectResults[[#This Row],[Design - Teamwork (CV)]:[Iterate - Sharing]])</f>
        <v>0</v>
      </c>
    </row>
    <row r="73" spans="1:15" ht="30" customHeight="1">
      <c r="A73" s="88"/>
      <c r="B73" s="89" t="str">
        <f>IF(ISNA(INDEX(OfficialTeamList[Team Name],MATCH(InnovationProjectResults[[#This Row],[Team Number]], OfficialTeamList[Team Number],0))),"",INDEX(OfficialTeamList[Team Name],MATCH(InnovationProjectResults[[#This Row],[Team Number]], OfficialTeamList[Team Number],0)))</f>
        <v/>
      </c>
      <c r="C73" s="88"/>
      <c r="D73" s="88"/>
      <c r="E73" s="88"/>
      <c r="F73" s="88"/>
      <c r="G73" s="88"/>
      <c r="H73" s="88"/>
      <c r="I73" s="88"/>
      <c r="J73" s="88"/>
      <c r="K73" s="88"/>
      <c r="L73" s="88"/>
      <c r="M73" s="52">
        <f>SUM(InnovationProjectResults[[#This Row],[Identify - Define]:[Communicate - Fun (CV)]])</f>
        <v>0</v>
      </c>
      <c r="N73" s="48">
        <f>IF(InnovationProjectResults[[#This Row],[Team Number]]&gt;0,MIN(_xlfn.RANK.EQ(InnovationProjectResults[[#This Row],[Innovation Project Score]],InnovationProjectResults[Innovation Project Score],0),NumberOfTeams),NumberOfTeams+1)</f>
        <v>1</v>
      </c>
      <c r="O73" s="54">
        <f>SUM(InnovationProjectResults[[#This Row],[Design - Teamwork (CV)]:[Iterate - Sharing]])</f>
        <v>0</v>
      </c>
    </row>
    <row r="74" spans="1:15" ht="30" customHeight="1">
      <c r="A74" s="88"/>
      <c r="B74" s="89" t="str">
        <f>IF(ISNA(INDEX(OfficialTeamList[Team Name],MATCH(InnovationProjectResults[[#This Row],[Team Number]], OfficialTeamList[Team Number],0))),"",INDEX(OfficialTeamList[Team Name],MATCH(InnovationProjectResults[[#This Row],[Team Number]], OfficialTeamList[Team Number],0)))</f>
        <v/>
      </c>
      <c r="C74" s="88"/>
      <c r="D74" s="88"/>
      <c r="E74" s="88"/>
      <c r="F74" s="88"/>
      <c r="G74" s="88"/>
      <c r="H74" s="88"/>
      <c r="I74" s="88"/>
      <c r="J74" s="88"/>
      <c r="K74" s="88"/>
      <c r="L74" s="88"/>
      <c r="M74" s="52">
        <f>SUM(InnovationProjectResults[[#This Row],[Identify - Define]:[Communicate - Fun (CV)]])</f>
        <v>0</v>
      </c>
      <c r="N74" s="48">
        <f>IF(InnovationProjectResults[[#This Row],[Team Number]]&gt;0,MIN(_xlfn.RANK.EQ(InnovationProjectResults[[#This Row],[Innovation Project Score]],InnovationProjectResults[Innovation Project Score],0),NumberOfTeams),NumberOfTeams+1)</f>
        <v>1</v>
      </c>
      <c r="O74" s="54">
        <f>SUM(InnovationProjectResults[[#This Row],[Design - Teamwork (CV)]:[Iterate - Sharing]])</f>
        <v>0</v>
      </c>
    </row>
    <row r="75" spans="1:15" ht="30" customHeight="1">
      <c r="A75" s="88"/>
      <c r="B75" s="89" t="str">
        <f>IF(ISNA(INDEX(OfficialTeamList[Team Name],MATCH(InnovationProjectResults[[#This Row],[Team Number]], OfficialTeamList[Team Number],0))),"",INDEX(OfficialTeamList[Team Name],MATCH(InnovationProjectResults[[#This Row],[Team Number]], OfficialTeamList[Team Number],0)))</f>
        <v/>
      </c>
      <c r="C75" s="88"/>
      <c r="D75" s="88"/>
      <c r="E75" s="88"/>
      <c r="F75" s="88"/>
      <c r="G75" s="88"/>
      <c r="H75" s="88"/>
      <c r="I75" s="88"/>
      <c r="J75" s="88"/>
      <c r="K75" s="88"/>
      <c r="L75" s="88"/>
      <c r="M75" s="52">
        <f>SUM(InnovationProjectResults[[#This Row],[Identify - Define]:[Communicate - Fun (CV)]])</f>
        <v>0</v>
      </c>
      <c r="N75" s="48">
        <f>IF(InnovationProjectResults[[#This Row],[Team Number]]&gt;0,MIN(_xlfn.RANK.EQ(InnovationProjectResults[[#This Row],[Innovation Project Score]],InnovationProjectResults[Innovation Project Score],0),NumberOfTeams),NumberOfTeams+1)</f>
        <v>1</v>
      </c>
      <c r="O75" s="54">
        <f>SUM(InnovationProjectResults[[#This Row],[Design - Teamwork (CV)]:[Iterate - Sharing]])</f>
        <v>0</v>
      </c>
    </row>
    <row r="76" spans="1:15" ht="30" customHeight="1">
      <c r="A76" s="88"/>
      <c r="B76" s="89" t="str">
        <f>IF(ISNA(INDEX(OfficialTeamList[Team Name],MATCH(InnovationProjectResults[[#This Row],[Team Number]], OfficialTeamList[Team Number],0))),"",INDEX(OfficialTeamList[Team Name],MATCH(InnovationProjectResults[[#This Row],[Team Number]], OfficialTeamList[Team Number],0)))</f>
        <v/>
      </c>
      <c r="C76" s="88"/>
      <c r="D76" s="88"/>
      <c r="E76" s="88"/>
      <c r="F76" s="88"/>
      <c r="G76" s="88"/>
      <c r="H76" s="88"/>
      <c r="I76" s="88"/>
      <c r="J76" s="88"/>
      <c r="K76" s="88"/>
      <c r="L76" s="88"/>
      <c r="M76" s="52">
        <f>SUM(InnovationProjectResults[[#This Row],[Identify - Define]:[Communicate - Fun (CV)]])</f>
        <v>0</v>
      </c>
      <c r="N76" s="48">
        <f>IF(InnovationProjectResults[[#This Row],[Team Number]]&gt;0,MIN(_xlfn.RANK.EQ(InnovationProjectResults[[#This Row],[Innovation Project Score]],InnovationProjectResults[Innovation Project Score],0),NumberOfTeams),NumberOfTeams+1)</f>
        <v>1</v>
      </c>
      <c r="O76" s="54">
        <f>SUM(InnovationProjectResults[[#This Row],[Design - Teamwork (CV)]:[Iterate - Sharing]])</f>
        <v>0</v>
      </c>
    </row>
    <row r="77" spans="1:15" ht="30" customHeight="1">
      <c r="A77" s="88"/>
      <c r="B77" s="89" t="str">
        <f>IF(ISNA(INDEX(OfficialTeamList[Team Name],MATCH(InnovationProjectResults[[#This Row],[Team Number]], OfficialTeamList[Team Number],0))),"",INDEX(OfficialTeamList[Team Name],MATCH(InnovationProjectResults[[#This Row],[Team Number]], OfficialTeamList[Team Number],0)))</f>
        <v/>
      </c>
      <c r="C77" s="88"/>
      <c r="D77" s="88"/>
      <c r="E77" s="88"/>
      <c r="F77" s="88"/>
      <c r="G77" s="88"/>
      <c r="H77" s="88"/>
      <c r="I77" s="88"/>
      <c r="J77" s="88"/>
      <c r="K77" s="88"/>
      <c r="L77" s="88"/>
      <c r="M77" s="52">
        <f>SUM(InnovationProjectResults[[#This Row],[Identify - Define]:[Communicate - Fun (CV)]])</f>
        <v>0</v>
      </c>
      <c r="N77" s="48">
        <f>IF(InnovationProjectResults[[#This Row],[Team Number]]&gt;0,MIN(_xlfn.RANK.EQ(InnovationProjectResults[[#This Row],[Innovation Project Score]],InnovationProjectResults[Innovation Project Score],0),NumberOfTeams),NumberOfTeams+1)</f>
        <v>1</v>
      </c>
      <c r="O77" s="54">
        <f>SUM(InnovationProjectResults[[#This Row],[Design - Teamwork (CV)]:[Iterate - Sharing]])</f>
        <v>0</v>
      </c>
    </row>
    <row r="78" spans="1:15" ht="30" customHeight="1">
      <c r="A78" s="88"/>
      <c r="B78" s="89" t="str">
        <f>IF(ISNA(INDEX(OfficialTeamList[Team Name],MATCH(InnovationProjectResults[[#This Row],[Team Number]], OfficialTeamList[Team Number],0))),"",INDEX(OfficialTeamList[Team Name],MATCH(InnovationProjectResults[[#This Row],[Team Number]], OfficialTeamList[Team Number],0)))</f>
        <v/>
      </c>
      <c r="C78" s="88"/>
      <c r="D78" s="88"/>
      <c r="E78" s="88"/>
      <c r="F78" s="88"/>
      <c r="G78" s="88"/>
      <c r="H78" s="88"/>
      <c r="I78" s="88"/>
      <c r="J78" s="88"/>
      <c r="K78" s="88"/>
      <c r="L78" s="88"/>
      <c r="M78" s="52">
        <f>SUM(InnovationProjectResults[[#This Row],[Identify - Define]:[Communicate - Fun (CV)]])</f>
        <v>0</v>
      </c>
      <c r="N78" s="48">
        <f>IF(InnovationProjectResults[[#This Row],[Team Number]]&gt;0,MIN(_xlfn.RANK.EQ(InnovationProjectResults[[#This Row],[Innovation Project Score]],InnovationProjectResults[Innovation Project Score],0),NumberOfTeams),NumberOfTeams+1)</f>
        <v>1</v>
      </c>
      <c r="O78" s="54">
        <f>SUM(InnovationProjectResults[[#This Row],[Design - Teamwork (CV)]:[Iterate - Sharing]])</f>
        <v>0</v>
      </c>
    </row>
    <row r="79" spans="1:15" ht="30" customHeight="1">
      <c r="A79" s="88"/>
      <c r="B79" s="89" t="str">
        <f>IF(ISNA(INDEX(OfficialTeamList[Team Name],MATCH(InnovationProjectResults[[#This Row],[Team Number]], OfficialTeamList[Team Number],0))),"",INDEX(OfficialTeamList[Team Name],MATCH(InnovationProjectResults[[#This Row],[Team Number]], OfficialTeamList[Team Number],0)))</f>
        <v/>
      </c>
      <c r="C79" s="88"/>
      <c r="D79" s="88"/>
      <c r="E79" s="88"/>
      <c r="F79" s="88"/>
      <c r="G79" s="88"/>
      <c r="H79" s="88"/>
      <c r="I79" s="88"/>
      <c r="J79" s="88"/>
      <c r="K79" s="88"/>
      <c r="L79" s="88"/>
      <c r="M79" s="52">
        <f>SUM(InnovationProjectResults[[#This Row],[Identify - Define]:[Communicate - Fun (CV)]])</f>
        <v>0</v>
      </c>
      <c r="N79" s="48">
        <f>IF(InnovationProjectResults[[#This Row],[Team Number]]&gt;0,MIN(_xlfn.RANK.EQ(InnovationProjectResults[[#This Row],[Innovation Project Score]],InnovationProjectResults[Innovation Project Score],0),NumberOfTeams),NumberOfTeams+1)</f>
        <v>1</v>
      </c>
      <c r="O79" s="54">
        <f>SUM(InnovationProjectResults[[#This Row],[Design - Teamwork (CV)]:[Iterate - Sharing]])</f>
        <v>0</v>
      </c>
    </row>
    <row r="80" spans="1:15" ht="30" customHeight="1">
      <c r="A80" s="88"/>
      <c r="B80" s="89" t="str">
        <f>IF(ISNA(INDEX(OfficialTeamList[Team Name],MATCH(InnovationProjectResults[[#This Row],[Team Number]], OfficialTeamList[Team Number],0))),"",INDEX(OfficialTeamList[Team Name],MATCH(InnovationProjectResults[[#This Row],[Team Number]], OfficialTeamList[Team Number],0)))</f>
        <v/>
      </c>
      <c r="C80" s="88"/>
      <c r="D80" s="88"/>
      <c r="E80" s="88"/>
      <c r="F80" s="88"/>
      <c r="G80" s="88"/>
      <c r="H80" s="88"/>
      <c r="I80" s="88"/>
      <c r="J80" s="88"/>
      <c r="K80" s="88"/>
      <c r="L80" s="88"/>
      <c r="M80" s="52">
        <f>SUM(InnovationProjectResults[[#This Row],[Identify - Define]:[Communicate - Fun (CV)]])</f>
        <v>0</v>
      </c>
      <c r="N80" s="48">
        <f>IF(InnovationProjectResults[[#This Row],[Team Number]]&gt;0,MIN(_xlfn.RANK.EQ(InnovationProjectResults[[#This Row],[Innovation Project Score]],InnovationProjectResults[Innovation Project Score],0),NumberOfTeams),NumberOfTeams+1)</f>
        <v>1</v>
      </c>
      <c r="O80" s="54">
        <f>SUM(InnovationProjectResults[[#This Row],[Design - Teamwork (CV)]:[Iterate - Sharing]])</f>
        <v>0</v>
      </c>
    </row>
    <row r="81" spans="1:15" ht="30" customHeight="1">
      <c r="A81" s="88"/>
      <c r="B81" s="89" t="str">
        <f>IF(ISNA(INDEX(OfficialTeamList[Team Name],MATCH(InnovationProjectResults[[#This Row],[Team Number]], OfficialTeamList[Team Number],0))),"",INDEX(OfficialTeamList[Team Name],MATCH(InnovationProjectResults[[#This Row],[Team Number]], OfficialTeamList[Team Number],0)))</f>
        <v/>
      </c>
      <c r="C81" s="88"/>
      <c r="D81" s="88"/>
      <c r="E81" s="88"/>
      <c r="F81" s="88"/>
      <c r="G81" s="88"/>
      <c r="H81" s="88"/>
      <c r="I81" s="88"/>
      <c r="J81" s="88"/>
      <c r="K81" s="88"/>
      <c r="L81" s="88"/>
      <c r="M81" s="52">
        <f>SUM(InnovationProjectResults[[#This Row],[Identify - Define]:[Communicate - Fun (CV)]])</f>
        <v>0</v>
      </c>
      <c r="N81" s="48">
        <f>IF(InnovationProjectResults[[#This Row],[Team Number]]&gt;0,MIN(_xlfn.RANK.EQ(InnovationProjectResults[[#This Row],[Innovation Project Score]],InnovationProjectResults[Innovation Project Score],0),NumberOfTeams),NumberOfTeams+1)</f>
        <v>1</v>
      </c>
      <c r="O81" s="54">
        <f>SUM(InnovationProjectResults[[#This Row],[Design - Teamwork (CV)]:[Iterate - Sharing]])</f>
        <v>0</v>
      </c>
    </row>
    <row r="82" spans="1:15" ht="30" customHeight="1">
      <c r="A82" s="88"/>
      <c r="B82" s="89" t="str">
        <f>IF(ISNA(INDEX(OfficialTeamList[Team Name],MATCH(InnovationProjectResults[[#This Row],[Team Number]], OfficialTeamList[Team Number],0))),"",INDEX(OfficialTeamList[Team Name],MATCH(InnovationProjectResults[[#This Row],[Team Number]], OfficialTeamList[Team Number],0)))</f>
        <v/>
      </c>
      <c r="C82" s="88"/>
      <c r="D82" s="88"/>
      <c r="E82" s="88"/>
      <c r="F82" s="88"/>
      <c r="G82" s="88"/>
      <c r="H82" s="88"/>
      <c r="I82" s="88"/>
      <c r="J82" s="88"/>
      <c r="K82" s="88"/>
      <c r="L82" s="88"/>
      <c r="M82" s="52">
        <f>SUM(InnovationProjectResults[[#This Row],[Identify - Define]:[Communicate - Fun (CV)]])</f>
        <v>0</v>
      </c>
      <c r="N82" s="48">
        <f>IF(InnovationProjectResults[[#This Row],[Team Number]]&gt;0,MIN(_xlfn.RANK.EQ(InnovationProjectResults[[#This Row],[Innovation Project Score]],InnovationProjectResults[Innovation Project Score],0),NumberOfTeams),NumberOfTeams+1)</f>
        <v>1</v>
      </c>
      <c r="O82" s="54">
        <f>SUM(InnovationProjectResults[[#This Row],[Design - Teamwork (CV)]:[Iterate - Sharing]])</f>
        <v>0</v>
      </c>
    </row>
    <row r="83" spans="1:15" ht="30" customHeight="1">
      <c r="A83" s="88"/>
      <c r="B83" s="89" t="str">
        <f>IF(ISNA(INDEX(OfficialTeamList[Team Name],MATCH(InnovationProjectResults[[#This Row],[Team Number]], OfficialTeamList[Team Number],0))),"",INDEX(OfficialTeamList[Team Name],MATCH(InnovationProjectResults[[#This Row],[Team Number]], OfficialTeamList[Team Number],0)))</f>
        <v/>
      </c>
      <c r="C83" s="88"/>
      <c r="D83" s="88"/>
      <c r="E83" s="88"/>
      <c r="F83" s="88"/>
      <c r="G83" s="88"/>
      <c r="H83" s="88"/>
      <c r="I83" s="88"/>
      <c r="J83" s="88"/>
      <c r="K83" s="88"/>
      <c r="L83" s="88"/>
      <c r="M83" s="52">
        <f>SUM(InnovationProjectResults[[#This Row],[Identify - Define]:[Communicate - Fun (CV)]])</f>
        <v>0</v>
      </c>
      <c r="N83" s="48">
        <f>IF(InnovationProjectResults[[#This Row],[Team Number]]&gt;0,MIN(_xlfn.RANK.EQ(InnovationProjectResults[[#This Row],[Innovation Project Score]],InnovationProjectResults[Innovation Project Score],0),NumberOfTeams),NumberOfTeams+1)</f>
        <v>1</v>
      </c>
      <c r="O83" s="54">
        <f>SUM(InnovationProjectResults[[#This Row],[Design - Teamwork (CV)]:[Iterate - Sharing]])</f>
        <v>0</v>
      </c>
    </row>
    <row r="84" spans="1:15" ht="30" customHeight="1">
      <c r="A84" s="88"/>
      <c r="B84" s="89" t="str">
        <f>IF(ISNA(INDEX(OfficialTeamList[Team Name],MATCH(InnovationProjectResults[[#This Row],[Team Number]], OfficialTeamList[Team Number],0))),"",INDEX(OfficialTeamList[Team Name],MATCH(InnovationProjectResults[[#This Row],[Team Number]], OfficialTeamList[Team Number],0)))</f>
        <v/>
      </c>
      <c r="C84" s="88"/>
      <c r="D84" s="88"/>
      <c r="E84" s="88"/>
      <c r="F84" s="88"/>
      <c r="G84" s="88"/>
      <c r="H84" s="88"/>
      <c r="I84" s="88"/>
      <c r="J84" s="88"/>
      <c r="K84" s="88"/>
      <c r="L84" s="88"/>
      <c r="M84" s="52">
        <f>SUM(InnovationProjectResults[[#This Row],[Identify - Define]:[Communicate - Fun (CV)]])</f>
        <v>0</v>
      </c>
      <c r="N84" s="48">
        <f>IF(InnovationProjectResults[[#This Row],[Team Number]]&gt;0,MIN(_xlfn.RANK.EQ(InnovationProjectResults[[#This Row],[Innovation Project Score]],InnovationProjectResults[Innovation Project Score],0),NumberOfTeams),NumberOfTeams+1)</f>
        <v>1</v>
      </c>
      <c r="O84" s="54">
        <f>SUM(InnovationProjectResults[[#This Row],[Design - Teamwork (CV)]:[Iterate - Sharing]])</f>
        <v>0</v>
      </c>
    </row>
    <row r="85" spans="1:15" ht="30" customHeight="1">
      <c r="A85" s="88"/>
      <c r="B85" s="89" t="str">
        <f>IF(ISNA(INDEX(OfficialTeamList[Team Name],MATCH(InnovationProjectResults[[#This Row],[Team Number]], OfficialTeamList[Team Number],0))),"",INDEX(OfficialTeamList[Team Name],MATCH(InnovationProjectResults[[#This Row],[Team Number]], OfficialTeamList[Team Number],0)))</f>
        <v/>
      </c>
      <c r="C85" s="88"/>
      <c r="D85" s="88"/>
      <c r="E85" s="88"/>
      <c r="F85" s="88"/>
      <c r="G85" s="88"/>
      <c r="H85" s="88"/>
      <c r="I85" s="88"/>
      <c r="J85" s="88"/>
      <c r="K85" s="88"/>
      <c r="L85" s="88"/>
      <c r="M85" s="52">
        <f>SUM(InnovationProjectResults[[#This Row],[Identify - Define]:[Communicate - Fun (CV)]])</f>
        <v>0</v>
      </c>
      <c r="N85" s="48">
        <f>IF(InnovationProjectResults[[#This Row],[Team Number]]&gt;0,MIN(_xlfn.RANK.EQ(InnovationProjectResults[[#This Row],[Innovation Project Score]],InnovationProjectResults[Innovation Project Score],0),NumberOfTeams),NumberOfTeams+1)</f>
        <v>1</v>
      </c>
      <c r="O85" s="54">
        <f>SUM(InnovationProjectResults[[#This Row],[Design - Teamwork (CV)]:[Iterate - Sharing]])</f>
        <v>0</v>
      </c>
    </row>
    <row r="86" spans="1:15" ht="30" customHeight="1">
      <c r="A86" s="88"/>
      <c r="B86" s="89" t="str">
        <f>IF(ISNA(INDEX(OfficialTeamList[Team Name],MATCH(InnovationProjectResults[[#This Row],[Team Number]], OfficialTeamList[Team Number],0))),"",INDEX(OfficialTeamList[Team Name],MATCH(InnovationProjectResults[[#This Row],[Team Number]], OfficialTeamList[Team Number],0)))</f>
        <v/>
      </c>
      <c r="C86" s="88"/>
      <c r="D86" s="88"/>
      <c r="E86" s="88"/>
      <c r="F86" s="88"/>
      <c r="G86" s="88"/>
      <c r="H86" s="88"/>
      <c r="I86" s="88"/>
      <c r="J86" s="88"/>
      <c r="K86" s="88"/>
      <c r="L86" s="88"/>
      <c r="M86" s="52">
        <f>SUM(InnovationProjectResults[[#This Row],[Identify - Define]:[Communicate - Fun (CV)]])</f>
        <v>0</v>
      </c>
      <c r="N86" s="48">
        <f>IF(InnovationProjectResults[[#This Row],[Team Number]]&gt;0,MIN(_xlfn.RANK.EQ(InnovationProjectResults[[#This Row],[Innovation Project Score]],InnovationProjectResults[Innovation Project Score],0),NumberOfTeams),NumberOfTeams+1)</f>
        <v>1</v>
      </c>
      <c r="O86" s="54">
        <f>SUM(InnovationProjectResults[[#This Row],[Design - Teamwork (CV)]:[Iterate - Sharing]])</f>
        <v>0</v>
      </c>
    </row>
    <row r="87" spans="1:15" ht="30" customHeight="1">
      <c r="A87" s="88"/>
      <c r="B87" s="89" t="str">
        <f>IF(ISNA(INDEX(OfficialTeamList[Team Name],MATCH(InnovationProjectResults[[#This Row],[Team Number]], OfficialTeamList[Team Number],0))),"",INDEX(OfficialTeamList[Team Name],MATCH(InnovationProjectResults[[#This Row],[Team Number]], OfficialTeamList[Team Number],0)))</f>
        <v/>
      </c>
      <c r="C87" s="88"/>
      <c r="D87" s="88"/>
      <c r="E87" s="88"/>
      <c r="F87" s="88"/>
      <c r="G87" s="88"/>
      <c r="H87" s="88"/>
      <c r="I87" s="88"/>
      <c r="J87" s="88"/>
      <c r="K87" s="88"/>
      <c r="L87" s="88"/>
      <c r="M87" s="52">
        <f>SUM(InnovationProjectResults[[#This Row],[Identify - Define]:[Communicate - Fun (CV)]])</f>
        <v>0</v>
      </c>
      <c r="N87" s="48">
        <f>IF(InnovationProjectResults[[#This Row],[Team Number]]&gt;0,MIN(_xlfn.RANK.EQ(InnovationProjectResults[[#This Row],[Innovation Project Score]],InnovationProjectResults[Innovation Project Score],0),NumberOfTeams),NumberOfTeams+1)</f>
        <v>1</v>
      </c>
      <c r="O87" s="54">
        <f>SUM(InnovationProjectResults[[#This Row],[Design - Teamwork (CV)]:[Iterate - Sharing]])</f>
        <v>0</v>
      </c>
    </row>
    <row r="88" spans="1:15" ht="30" customHeight="1">
      <c r="A88" s="88"/>
      <c r="B88" s="89" t="str">
        <f>IF(ISNA(INDEX(OfficialTeamList[Team Name],MATCH(InnovationProjectResults[[#This Row],[Team Number]], OfficialTeamList[Team Number],0))),"",INDEX(OfficialTeamList[Team Name],MATCH(InnovationProjectResults[[#This Row],[Team Number]], OfficialTeamList[Team Number],0)))</f>
        <v/>
      </c>
      <c r="C88" s="88"/>
      <c r="D88" s="88"/>
      <c r="E88" s="88"/>
      <c r="F88" s="88"/>
      <c r="G88" s="88"/>
      <c r="H88" s="88"/>
      <c r="I88" s="88"/>
      <c r="J88" s="88"/>
      <c r="K88" s="88"/>
      <c r="L88" s="88"/>
      <c r="M88" s="52">
        <f>SUM(InnovationProjectResults[[#This Row],[Identify - Define]:[Communicate - Fun (CV)]])</f>
        <v>0</v>
      </c>
      <c r="N88" s="48">
        <f>IF(InnovationProjectResults[[#This Row],[Team Number]]&gt;0,MIN(_xlfn.RANK.EQ(InnovationProjectResults[[#This Row],[Innovation Project Score]],InnovationProjectResults[Innovation Project Score],0),NumberOfTeams),NumberOfTeams+1)</f>
        <v>1</v>
      </c>
      <c r="O88" s="54">
        <f>SUM(InnovationProjectResults[[#This Row],[Design - Teamwork (CV)]:[Iterate - Sharing]])</f>
        <v>0</v>
      </c>
    </row>
    <row r="89" spans="1:15" ht="30" customHeight="1">
      <c r="A89" s="88"/>
      <c r="B89" s="89" t="str">
        <f>IF(ISNA(INDEX(OfficialTeamList[Team Name],MATCH(InnovationProjectResults[[#This Row],[Team Number]], OfficialTeamList[Team Number],0))),"",INDEX(OfficialTeamList[Team Name],MATCH(InnovationProjectResults[[#This Row],[Team Number]], OfficialTeamList[Team Number],0)))</f>
        <v/>
      </c>
      <c r="C89" s="88"/>
      <c r="D89" s="88"/>
      <c r="E89" s="88"/>
      <c r="F89" s="88"/>
      <c r="G89" s="88"/>
      <c r="H89" s="88"/>
      <c r="I89" s="88"/>
      <c r="J89" s="88"/>
      <c r="K89" s="88"/>
      <c r="L89" s="88"/>
      <c r="M89" s="52">
        <f>SUM(InnovationProjectResults[[#This Row],[Identify - Define]:[Communicate - Fun (CV)]])</f>
        <v>0</v>
      </c>
      <c r="N89" s="48">
        <f>IF(InnovationProjectResults[[#This Row],[Team Number]]&gt;0,MIN(_xlfn.RANK.EQ(InnovationProjectResults[[#This Row],[Innovation Project Score]],InnovationProjectResults[Innovation Project Score],0),NumberOfTeams),NumberOfTeams+1)</f>
        <v>1</v>
      </c>
      <c r="O89" s="54">
        <f>SUM(InnovationProjectResults[[#This Row],[Design - Teamwork (CV)]:[Iterate - Sharing]])</f>
        <v>0</v>
      </c>
    </row>
    <row r="90" spans="1:15" ht="30" customHeight="1">
      <c r="A90" s="88"/>
      <c r="B90" s="89" t="str">
        <f>IF(ISNA(INDEX(OfficialTeamList[Team Name],MATCH(InnovationProjectResults[[#This Row],[Team Number]], OfficialTeamList[Team Number],0))),"",INDEX(OfficialTeamList[Team Name],MATCH(InnovationProjectResults[[#This Row],[Team Number]], OfficialTeamList[Team Number],0)))</f>
        <v/>
      </c>
      <c r="C90" s="88"/>
      <c r="D90" s="88"/>
      <c r="E90" s="88"/>
      <c r="F90" s="88"/>
      <c r="G90" s="88"/>
      <c r="H90" s="88"/>
      <c r="I90" s="88"/>
      <c r="J90" s="88"/>
      <c r="K90" s="88"/>
      <c r="L90" s="88"/>
      <c r="M90" s="52">
        <f>SUM(InnovationProjectResults[[#This Row],[Identify - Define]:[Communicate - Fun (CV)]])</f>
        <v>0</v>
      </c>
      <c r="N90" s="48">
        <f>IF(InnovationProjectResults[[#This Row],[Team Number]]&gt;0,MIN(_xlfn.RANK.EQ(InnovationProjectResults[[#This Row],[Innovation Project Score]],InnovationProjectResults[Innovation Project Score],0),NumberOfTeams),NumberOfTeams+1)</f>
        <v>1</v>
      </c>
      <c r="O90" s="54">
        <f>SUM(InnovationProjectResults[[#This Row],[Design - Teamwork (CV)]:[Iterate - Sharing]])</f>
        <v>0</v>
      </c>
    </row>
    <row r="91" spans="1:15" ht="30" customHeight="1">
      <c r="A91" s="88"/>
      <c r="B91" s="89" t="str">
        <f>IF(ISNA(INDEX(OfficialTeamList[Team Name],MATCH(InnovationProjectResults[[#This Row],[Team Number]], OfficialTeamList[Team Number],0))),"",INDEX(OfficialTeamList[Team Name],MATCH(InnovationProjectResults[[#This Row],[Team Number]], OfficialTeamList[Team Number],0)))</f>
        <v/>
      </c>
      <c r="C91" s="88"/>
      <c r="D91" s="88"/>
      <c r="E91" s="88"/>
      <c r="F91" s="88"/>
      <c r="G91" s="88"/>
      <c r="H91" s="88"/>
      <c r="I91" s="88"/>
      <c r="J91" s="88"/>
      <c r="K91" s="88"/>
      <c r="L91" s="88"/>
      <c r="M91" s="52">
        <f>SUM(InnovationProjectResults[[#This Row],[Identify - Define]:[Communicate - Fun (CV)]])</f>
        <v>0</v>
      </c>
      <c r="N91" s="48">
        <f>IF(InnovationProjectResults[[#This Row],[Team Number]]&gt;0,MIN(_xlfn.RANK.EQ(InnovationProjectResults[[#This Row],[Innovation Project Score]],InnovationProjectResults[Innovation Project Score],0),NumberOfTeams),NumberOfTeams+1)</f>
        <v>1</v>
      </c>
      <c r="O91" s="54">
        <f>SUM(InnovationProjectResults[[#This Row],[Design - Teamwork (CV)]:[Iterate - Sharing]])</f>
        <v>0</v>
      </c>
    </row>
    <row r="92" spans="1:15" ht="30" customHeight="1">
      <c r="A92" s="88"/>
      <c r="B92" s="89" t="str">
        <f>IF(ISNA(INDEX(OfficialTeamList[Team Name],MATCH(InnovationProjectResults[[#This Row],[Team Number]], OfficialTeamList[Team Number],0))),"",INDEX(OfficialTeamList[Team Name],MATCH(InnovationProjectResults[[#This Row],[Team Number]], OfficialTeamList[Team Number],0)))</f>
        <v/>
      </c>
      <c r="C92" s="88"/>
      <c r="D92" s="88"/>
      <c r="E92" s="88"/>
      <c r="F92" s="88"/>
      <c r="G92" s="88"/>
      <c r="H92" s="88"/>
      <c r="I92" s="88"/>
      <c r="J92" s="88"/>
      <c r="K92" s="88"/>
      <c r="L92" s="88"/>
      <c r="M92" s="52">
        <f>SUM(InnovationProjectResults[[#This Row],[Identify - Define]:[Communicate - Fun (CV)]])</f>
        <v>0</v>
      </c>
      <c r="N92" s="48">
        <f>IF(InnovationProjectResults[[#This Row],[Team Number]]&gt;0,MIN(_xlfn.RANK.EQ(InnovationProjectResults[[#This Row],[Innovation Project Score]],InnovationProjectResults[Innovation Project Score],0),NumberOfTeams),NumberOfTeams+1)</f>
        <v>1</v>
      </c>
      <c r="O92" s="54">
        <f>SUM(InnovationProjectResults[[#This Row],[Design - Teamwork (CV)]:[Iterate - Sharing]])</f>
        <v>0</v>
      </c>
    </row>
    <row r="93" spans="1:15" ht="30" customHeight="1">
      <c r="A93" s="88"/>
      <c r="B93" s="89" t="str">
        <f>IF(ISNA(INDEX(OfficialTeamList[Team Name],MATCH(InnovationProjectResults[[#This Row],[Team Number]], OfficialTeamList[Team Number],0))),"",INDEX(OfficialTeamList[Team Name],MATCH(InnovationProjectResults[[#This Row],[Team Number]], OfficialTeamList[Team Number],0)))</f>
        <v/>
      </c>
      <c r="C93" s="88"/>
      <c r="D93" s="88"/>
      <c r="E93" s="88"/>
      <c r="F93" s="88"/>
      <c r="G93" s="88"/>
      <c r="H93" s="88"/>
      <c r="I93" s="88"/>
      <c r="J93" s="88"/>
      <c r="K93" s="88"/>
      <c r="L93" s="88"/>
      <c r="M93" s="52">
        <f>SUM(InnovationProjectResults[[#This Row],[Identify - Define]:[Communicate - Fun (CV)]])</f>
        <v>0</v>
      </c>
      <c r="N93" s="48">
        <f>IF(InnovationProjectResults[[#This Row],[Team Number]]&gt;0,MIN(_xlfn.RANK.EQ(InnovationProjectResults[[#This Row],[Innovation Project Score]],InnovationProjectResults[Innovation Project Score],0),NumberOfTeams),NumberOfTeams+1)</f>
        <v>1</v>
      </c>
      <c r="O93" s="54">
        <f>SUM(InnovationProjectResults[[#This Row],[Design - Teamwork (CV)]:[Iterate - Sharing]])</f>
        <v>0</v>
      </c>
    </row>
    <row r="94" spans="1:15" ht="30" customHeight="1">
      <c r="A94" s="88"/>
      <c r="B94" s="89" t="str">
        <f>IF(ISNA(INDEX(OfficialTeamList[Team Name],MATCH(InnovationProjectResults[[#This Row],[Team Number]], OfficialTeamList[Team Number],0))),"",INDEX(OfficialTeamList[Team Name],MATCH(InnovationProjectResults[[#This Row],[Team Number]], OfficialTeamList[Team Number],0)))</f>
        <v/>
      </c>
      <c r="C94" s="88"/>
      <c r="D94" s="88"/>
      <c r="E94" s="88"/>
      <c r="F94" s="88"/>
      <c r="G94" s="88"/>
      <c r="H94" s="88"/>
      <c r="I94" s="88"/>
      <c r="J94" s="88"/>
      <c r="K94" s="88"/>
      <c r="L94" s="88"/>
      <c r="M94" s="52">
        <f>SUM(InnovationProjectResults[[#This Row],[Identify - Define]:[Communicate - Fun (CV)]])</f>
        <v>0</v>
      </c>
      <c r="N94" s="48">
        <f>IF(InnovationProjectResults[[#This Row],[Team Number]]&gt;0,MIN(_xlfn.RANK.EQ(InnovationProjectResults[[#This Row],[Innovation Project Score]],InnovationProjectResults[Innovation Project Score],0),NumberOfTeams),NumberOfTeams+1)</f>
        <v>1</v>
      </c>
      <c r="O94" s="54">
        <f>SUM(InnovationProjectResults[[#This Row],[Design - Teamwork (CV)]:[Iterate - Sharing]])</f>
        <v>0</v>
      </c>
    </row>
    <row r="95" spans="1:15" ht="30" customHeight="1">
      <c r="A95" s="88"/>
      <c r="B95" s="89" t="str">
        <f>IF(ISNA(INDEX(OfficialTeamList[Team Name],MATCH(InnovationProjectResults[[#This Row],[Team Number]], OfficialTeamList[Team Number],0))),"",INDEX(OfficialTeamList[Team Name],MATCH(InnovationProjectResults[[#This Row],[Team Number]], OfficialTeamList[Team Number],0)))</f>
        <v/>
      </c>
      <c r="C95" s="88"/>
      <c r="D95" s="88"/>
      <c r="E95" s="88"/>
      <c r="F95" s="88"/>
      <c r="G95" s="88"/>
      <c r="H95" s="88"/>
      <c r="I95" s="88"/>
      <c r="J95" s="88"/>
      <c r="K95" s="88"/>
      <c r="L95" s="88"/>
      <c r="M95" s="52">
        <f>SUM(InnovationProjectResults[[#This Row],[Identify - Define]:[Communicate - Fun (CV)]])</f>
        <v>0</v>
      </c>
      <c r="N95" s="48">
        <f>IF(InnovationProjectResults[[#This Row],[Team Number]]&gt;0,MIN(_xlfn.RANK.EQ(InnovationProjectResults[[#This Row],[Innovation Project Score]],InnovationProjectResults[Innovation Project Score],0),NumberOfTeams),NumberOfTeams+1)</f>
        <v>1</v>
      </c>
      <c r="O95" s="54">
        <f>SUM(InnovationProjectResults[[#This Row],[Design - Teamwork (CV)]:[Iterate - Sharing]])</f>
        <v>0</v>
      </c>
    </row>
    <row r="96" spans="1:15" ht="30" customHeight="1">
      <c r="A96" s="88"/>
      <c r="B96" s="89" t="str">
        <f>IF(ISNA(INDEX(OfficialTeamList[Team Name],MATCH(InnovationProjectResults[[#This Row],[Team Number]], OfficialTeamList[Team Number],0))),"",INDEX(OfficialTeamList[Team Name],MATCH(InnovationProjectResults[[#This Row],[Team Number]], OfficialTeamList[Team Number],0)))</f>
        <v/>
      </c>
      <c r="C96" s="88"/>
      <c r="D96" s="88"/>
      <c r="E96" s="88"/>
      <c r="F96" s="88"/>
      <c r="G96" s="88"/>
      <c r="H96" s="88"/>
      <c r="I96" s="88"/>
      <c r="J96" s="88"/>
      <c r="K96" s="88"/>
      <c r="L96" s="88"/>
      <c r="M96" s="52">
        <f>SUM(InnovationProjectResults[[#This Row],[Identify - Define]:[Communicate - Fun (CV)]])</f>
        <v>0</v>
      </c>
      <c r="N96" s="48">
        <f>IF(InnovationProjectResults[[#This Row],[Team Number]]&gt;0,MIN(_xlfn.RANK.EQ(InnovationProjectResults[[#This Row],[Innovation Project Score]],InnovationProjectResults[Innovation Project Score],0),NumberOfTeams),NumberOfTeams+1)</f>
        <v>1</v>
      </c>
      <c r="O96" s="54">
        <f>SUM(InnovationProjectResults[[#This Row],[Design - Teamwork (CV)]:[Iterate - Sharing]])</f>
        <v>0</v>
      </c>
    </row>
    <row r="97" spans="1:15" ht="30" customHeight="1">
      <c r="A97" s="88"/>
      <c r="B97" s="89" t="str">
        <f>IF(ISNA(INDEX(OfficialTeamList[Team Name],MATCH(InnovationProjectResults[[#This Row],[Team Number]], OfficialTeamList[Team Number],0))),"",INDEX(OfficialTeamList[Team Name],MATCH(InnovationProjectResults[[#This Row],[Team Number]], OfficialTeamList[Team Number],0)))</f>
        <v/>
      </c>
      <c r="C97" s="88"/>
      <c r="D97" s="88"/>
      <c r="E97" s="88"/>
      <c r="F97" s="88"/>
      <c r="G97" s="88"/>
      <c r="H97" s="88"/>
      <c r="I97" s="88"/>
      <c r="J97" s="88"/>
      <c r="K97" s="88"/>
      <c r="L97" s="88"/>
      <c r="M97" s="52">
        <f>SUM(InnovationProjectResults[[#This Row],[Identify - Define]:[Communicate - Fun (CV)]])</f>
        <v>0</v>
      </c>
      <c r="N97" s="48">
        <f>IF(InnovationProjectResults[[#This Row],[Team Number]]&gt;0,MIN(_xlfn.RANK.EQ(InnovationProjectResults[[#This Row],[Innovation Project Score]],InnovationProjectResults[Innovation Project Score],0),NumberOfTeams),NumberOfTeams+1)</f>
        <v>1</v>
      </c>
      <c r="O97" s="54">
        <f>SUM(InnovationProjectResults[[#This Row],[Design - Teamwork (CV)]:[Iterate - Sharing]])</f>
        <v>0</v>
      </c>
    </row>
    <row r="98" spans="1:15" ht="30" customHeight="1">
      <c r="A98" s="88"/>
      <c r="B98" s="89" t="str">
        <f>IF(ISNA(INDEX(OfficialTeamList[Team Name],MATCH(InnovationProjectResults[[#This Row],[Team Number]], OfficialTeamList[Team Number],0))),"",INDEX(OfficialTeamList[Team Name],MATCH(InnovationProjectResults[[#This Row],[Team Number]], OfficialTeamList[Team Number],0)))</f>
        <v/>
      </c>
      <c r="C98" s="88"/>
      <c r="D98" s="88"/>
      <c r="E98" s="88"/>
      <c r="F98" s="88"/>
      <c r="G98" s="88"/>
      <c r="H98" s="88"/>
      <c r="I98" s="88"/>
      <c r="J98" s="88"/>
      <c r="K98" s="88"/>
      <c r="L98" s="88"/>
      <c r="M98" s="52">
        <f>SUM(InnovationProjectResults[[#This Row],[Identify - Define]:[Communicate - Fun (CV)]])</f>
        <v>0</v>
      </c>
      <c r="N98" s="48">
        <f>IF(InnovationProjectResults[[#This Row],[Team Number]]&gt;0,MIN(_xlfn.RANK.EQ(InnovationProjectResults[[#This Row],[Innovation Project Score]],InnovationProjectResults[Innovation Project Score],0),NumberOfTeams),NumberOfTeams+1)</f>
        <v>1</v>
      </c>
      <c r="O98" s="54">
        <f>SUM(InnovationProjectResults[[#This Row],[Design - Teamwork (CV)]:[Iterate - Sharing]])</f>
        <v>0</v>
      </c>
    </row>
    <row r="99" spans="1:15" ht="30" customHeight="1">
      <c r="A99" s="88"/>
      <c r="B99" s="89" t="str">
        <f>IF(ISNA(INDEX(OfficialTeamList[Team Name],MATCH(InnovationProjectResults[[#This Row],[Team Number]], OfficialTeamList[Team Number],0))),"",INDEX(OfficialTeamList[Team Name],MATCH(InnovationProjectResults[[#This Row],[Team Number]], OfficialTeamList[Team Number],0)))</f>
        <v/>
      </c>
      <c r="C99" s="88"/>
      <c r="D99" s="88"/>
      <c r="E99" s="88"/>
      <c r="F99" s="88"/>
      <c r="G99" s="88"/>
      <c r="H99" s="88"/>
      <c r="I99" s="88"/>
      <c r="J99" s="88"/>
      <c r="K99" s="88"/>
      <c r="L99" s="88"/>
      <c r="M99" s="52">
        <f>SUM(InnovationProjectResults[[#This Row],[Identify - Define]:[Communicate - Fun (CV)]])</f>
        <v>0</v>
      </c>
      <c r="N99" s="48">
        <f>IF(InnovationProjectResults[[#This Row],[Team Number]]&gt;0,MIN(_xlfn.RANK.EQ(InnovationProjectResults[[#This Row],[Innovation Project Score]],InnovationProjectResults[Innovation Project Score],0),NumberOfTeams),NumberOfTeams+1)</f>
        <v>1</v>
      </c>
      <c r="O99" s="54">
        <f>SUM(InnovationProjectResults[[#This Row],[Design - Teamwork (CV)]:[Iterate - Sharing]])</f>
        <v>0</v>
      </c>
    </row>
    <row r="100" spans="1:15" ht="30" customHeight="1">
      <c r="A100" s="88"/>
      <c r="B100" s="89" t="str">
        <f>IF(ISNA(INDEX(OfficialTeamList[Team Name],MATCH(InnovationProjectResults[[#This Row],[Team Number]], OfficialTeamList[Team Number],0))),"",INDEX(OfficialTeamList[Team Name],MATCH(InnovationProjectResults[[#This Row],[Team Number]], OfficialTeamList[Team Number],0)))</f>
        <v/>
      </c>
      <c r="C100" s="88"/>
      <c r="D100" s="88"/>
      <c r="E100" s="88"/>
      <c r="F100" s="88"/>
      <c r="G100" s="88"/>
      <c r="H100" s="88"/>
      <c r="I100" s="88"/>
      <c r="J100" s="88"/>
      <c r="K100" s="88"/>
      <c r="L100" s="88"/>
      <c r="M100" s="52">
        <f>SUM(InnovationProjectResults[[#This Row],[Identify - Define]:[Communicate - Fun (CV)]])</f>
        <v>0</v>
      </c>
      <c r="N100" s="48">
        <f>IF(InnovationProjectResults[[#This Row],[Team Number]]&gt;0,MIN(_xlfn.RANK.EQ(InnovationProjectResults[[#This Row],[Innovation Project Score]],InnovationProjectResults[Innovation Project Score],0),NumberOfTeams),NumberOfTeams+1)</f>
        <v>1</v>
      </c>
      <c r="O100" s="54">
        <f>SUM(InnovationProjectResults[[#This Row],[Design - Teamwork (CV)]:[Iterate - Sharing]])</f>
        <v>0</v>
      </c>
    </row>
    <row r="101" spans="1:15" ht="30" customHeight="1">
      <c r="A101" s="88"/>
      <c r="B101" s="89" t="str">
        <f>IF(ISNA(INDEX(OfficialTeamList[Team Name],MATCH(InnovationProjectResults[[#This Row],[Team Number]], OfficialTeamList[Team Number],0))),"",INDEX(OfficialTeamList[Team Name],MATCH(InnovationProjectResults[[#This Row],[Team Number]], OfficialTeamList[Team Number],0)))</f>
        <v/>
      </c>
      <c r="C101" s="88"/>
      <c r="D101" s="88"/>
      <c r="E101" s="88"/>
      <c r="F101" s="88"/>
      <c r="G101" s="88"/>
      <c r="H101" s="88"/>
      <c r="I101" s="88"/>
      <c r="J101" s="88"/>
      <c r="K101" s="88"/>
      <c r="L101" s="88"/>
      <c r="M101" s="52">
        <f>SUM(InnovationProjectResults[[#This Row],[Identify - Define]:[Communicate - Fun (CV)]])</f>
        <v>0</v>
      </c>
      <c r="N101" s="48">
        <f>IF(InnovationProjectResults[[#This Row],[Team Number]]&gt;0,MIN(_xlfn.RANK.EQ(InnovationProjectResults[[#This Row],[Innovation Project Score]],InnovationProjectResults[Innovation Project Score],0),NumberOfTeams),NumberOfTeams+1)</f>
        <v>1</v>
      </c>
      <c r="O101" s="54">
        <f>SUM(InnovationProjectResults[[#This Row],[Design - Teamwork (CV)]:[Iterate - Sharing]])</f>
        <v>0</v>
      </c>
    </row>
    <row r="102" spans="1:15" ht="30" customHeight="1">
      <c r="A102" s="88"/>
      <c r="B102" s="89" t="str">
        <f>IF(ISNA(INDEX(OfficialTeamList[Team Name],MATCH(InnovationProjectResults[[#This Row],[Team Number]], OfficialTeamList[Team Number],0))),"",INDEX(OfficialTeamList[Team Name],MATCH(InnovationProjectResults[[#This Row],[Team Number]], OfficialTeamList[Team Number],0)))</f>
        <v/>
      </c>
      <c r="C102" s="88"/>
      <c r="D102" s="88"/>
      <c r="E102" s="88"/>
      <c r="F102" s="88"/>
      <c r="G102" s="88"/>
      <c r="H102" s="88"/>
      <c r="I102" s="88"/>
      <c r="J102" s="88"/>
      <c r="K102" s="88"/>
      <c r="L102" s="88"/>
      <c r="M102" s="52">
        <f>SUM(InnovationProjectResults[[#This Row],[Identify - Define]:[Communicate - Fun (CV)]])</f>
        <v>0</v>
      </c>
      <c r="N102" s="48">
        <f>IF(InnovationProjectResults[[#This Row],[Team Number]]&gt;0,MIN(_xlfn.RANK.EQ(InnovationProjectResults[[#This Row],[Innovation Project Score]],InnovationProjectResults[Innovation Project Score],0),NumberOfTeams),NumberOfTeams+1)</f>
        <v>1</v>
      </c>
      <c r="O102" s="54">
        <f>SUM(InnovationProjectResults[[#This Row],[Design - Teamwork (CV)]:[Iterate - Sharing]])</f>
        <v>0</v>
      </c>
    </row>
    <row r="103" spans="1:15" ht="30" customHeight="1">
      <c r="A103" s="88"/>
      <c r="B103" s="89" t="str">
        <f>IF(ISNA(INDEX(OfficialTeamList[Team Name],MATCH(InnovationProjectResults[[#This Row],[Team Number]], OfficialTeamList[Team Number],0))),"",INDEX(OfficialTeamList[Team Name],MATCH(InnovationProjectResults[[#This Row],[Team Number]], OfficialTeamList[Team Number],0)))</f>
        <v/>
      </c>
      <c r="C103" s="88"/>
      <c r="D103" s="88"/>
      <c r="E103" s="88"/>
      <c r="F103" s="88"/>
      <c r="G103" s="88"/>
      <c r="H103" s="88"/>
      <c r="I103" s="88"/>
      <c r="J103" s="88"/>
      <c r="K103" s="88"/>
      <c r="L103" s="88"/>
      <c r="M103" s="52">
        <f>SUM(InnovationProjectResults[[#This Row],[Identify - Define]:[Communicate - Fun (CV)]])</f>
        <v>0</v>
      </c>
      <c r="N103" s="48">
        <f>IF(InnovationProjectResults[[#This Row],[Team Number]]&gt;0,MIN(_xlfn.RANK.EQ(InnovationProjectResults[[#This Row],[Innovation Project Score]],InnovationProjectResults[Innovation Project Score],0),NumberOfTeams),NumberOfTeams+1)</f>
        <v>1</v>
      </c>
      <c r="O103" s="54">
        <f>SUM(InnovationProjectResults[[#This Row],[Design - Teamwork (CV)]:[Iterate - Sharing]])</f>
        <v>0</v>
      </c>
    </row>
    <row r="104" spans="1:15" ht="30" customHeight="1">
      <c r="A104" s="88"/>
      <c r="B104" s="89" t="str">
        <f>IF(ISNA(INDEX(OfficialTeamList[Team Name],MATCH(InnovationProjectResults[[#This Row],[Team Number]], OfficialTeamList[Team Number],0))),"",INDEX(OfficialTeamList[Team Name],MATCH(InnovationProjectResults[[#This Row],[Team Number]], OfficialTeamList[Team Number],0)))</f>
        <v/>
      </c>
      <c r="C104" s="88"/>
      <c r="D104" s="88"/>
      <c r="E104" s="88"/>
      <c r="F104" s="88"/>
      <c r="G104" s="88"/>
      <c r="H104" s="88"/>
      <c r="I104" s="88"/>
      <c r="J104" s="88"/>
      <c r="K104" s="88"/>
      <c r="L104" s="88"/>
      <c r="M104" s="52">
        <f>SUM(InnovationProjectResults[[#This Row],[Identify - Define]:[Communicate - Fun (CV)]])</f>
        <v>0</v>
      </c>
      <c r="N104" s="48">
        <f>IF(InnovationProjectResults[[#This Row],[Team Number]]&gt;0,MIN(_xlfn.RANK.EQ(InnovationProjectResults[[#This Row],[Innovation Project Score]],InnovationProjectResults[Innovation Project Score],0),NumberOfTeams),NumberOfTeams+1)</f>
        <v>1</v>
      </c>
      <c r="O104" s="54">
        <f>SUM(InnovationProjectResults[[#This Row],[Design - Teamwork (CV)]:[Iterate - Sharing]])</f>
        <v>0</v>
      </c>
    </row>
    <row r="105" spans="1:15" ht="30" customHeight="1">
      <c r="A105" s="88"/>
      <c r="B105" s="89" t="str">
        <f>IF(ISNA(INDEX(OfficialTeamList[Team Name],MATCH(InnovationProjectResults[[#This Row],[Team Number]], OfficialTeamList[Team Number],0))),"",INDEX(OfficialTeamList[Team Name],MATCH(InnovationProjectResults[[#This Row],[Team Number]], OfficialTeamList[Team Number],0)))</f>
        <v/>
      </c>
      <c r="C105" s="88"/>
      <c r="D105" s="88"/>
      <c r="E105" s="88"/>
      <c r="F105" s="88"/>
      <c r="G105" s="88"/>
      <c r="H105" s="88"/>
      <c r="I105" s="88"/>
      <c r="J105" s="88"/>
      <c r="K105" s="88"/>
      <c r="L105" s="88"/>
      <c r="M105" s="52">
        <f>SUM(InnovationProjectResults[[#This Row],[Identify - Define]:[Communicate - Fun (CV)]])</f>
        <v>0</v>
      </c>
      <c r="N105" s="48">
        <f>IF(InnovationProjectResults[[#This Row],[Team Number]]&gt;0,MIN(_xlfn.RANK.EQ(InnovationProjectResults[[#This Row],[Innovation Project Score]],InnovationProjectResults[Innovation Project Score],0),NumberOfTeams),NumberOfTeams+1)</f>
        <v>1</v>
      </c>
      <c r="O105" s="54">
        <f>SUM(InnovationProjectResults[[#This Row],[Design - Teamwork (CV)]:[Iterate - Sharing]])</f>
        <v>0</v>
      </c>
    </row>
    <row r="106" spans="1:15" ht="30" customHeight="1">
      <c r="A106" s="88"/>
      <c r="B106" s="89" t="str">
        <f>IF(ISNA(INDEX(OfficialTeamList[Team Name],MATCH(InnovationProjectResults[[#This Row],[Team Number]], OfficialTeamList[Team Number],0))),"",INDEX(OfficialTeamList[Team Name],MATCH(InnovationProjectResults[[#This Row],[Team Number]], OfficialTeamList[Team Number],0)))</f>
        <v/>
      </c>
      <c r="C106" s="88"/>
      <c r="D106" s="88"/>
      <c r="E106" s="88"/>
      <c r="F106" s="88"/>
      <c r="G106" s="88"/>
      <c r="H106" s="88"/>
      <c r="I106" s="88"/>
      <c r="J106" s="88"/>
      <c r="K106" s="88"/>
      <c r="L106" s="88"/>
      <c r="M106" s="52">
        <f>SUM(InnovationProjectResults[[#This Row],[Identify - Define]:[Communicate - Fun (CV)]])</f>
        <v>0</v>
      </c>
      <c r="N106" s="48">
        <f>IF(InnovationProjectResults[[#This Row],[Team Number]]&gt;0,MIN(_xlfn.RANK.EQ(InnovationProjectResults[[#This Row],[Innovation Project Score]],InnovationProjectResults[Innovation Project Score],0),NumberOfTeams),NumberOfTeams+1)</f>
        <v>1</v>
      </c>
      <c r="O106" s="54">
        <f>SUM(InnovationProjectResults[[#This Row],[Design - Teamwork (CV)]:[Iterate - Sharing]])</f>
        <v>0</v>
      </c>
    </row>
    <row r="107" spans="1:15" ht="30" customHeight="1">
      <c r="A107" s="88"/>
      <c r="B107" s="89" t="str">
        <f>IF(ISNA(INDEX(OfficialTeamList[Team Name],MATCH(InnovationProjectResults[[#This Row],[Team Number]], OfficialTeamList[Team Number],0))),"",INDEX(OfficialTeamList[Team Name],MATCH(InnovationProjectResults[[#This Row],[Team Number]], OfficialTeamList[Team Number],0)))</f>
        <v/>
      </c>
      <c r="C107" s="88"/>
      <c r="D107" s="88"/>
      <c r="E107" s="88"/>
      <c r="F107" s="88"/>
      <c r="G107" s="88"/>
      <c r="H107" s="88"/>
      <c r="I107" s="88"/>
      <c r="J107" s="88"/>
      <c r="K107" s="88"/>
      <c r="L107" s="88"/>
      <c r="M107" s="52">
        <f>SUM(InnovationProjectResults[[#This Row],[Identify - Define]:[Communicate - Fun (CV)]])</f>
        <v>0</v>
      </c>
      <c r="N107" s="48">
        <f>IF(InnovationProjectResults[[#This Row],[Team Number]]&gt;0,MIN(_xlfn.RANK.EQ(InnovationProjectResults[[#This Row],[Innovation Project Score]],InnovationProjectResults[Innovation Project Score],0),NumberOfTeams),NumberOfTeams+1)</f>
        <v>1</v>
      </c>
      <c r="O107" s="54">
        <f>SUM(InnovationProjectResults[[#This Row],[Design - Teamwork (CV)]:[Iterate - Sharing]])</f>
        <v>0</v>
      </c>
    </row>
    <row r="108" spans="1:15" ht="30" customHeight="1">
      <c r="A108" s="88"/>
      <c r="B108" s="89" t="str">
        <f>IF(ISNA(INDEX(OfficialTeamList[Team Name],MATCH(InnovationProjectResults[[#This Row],[Team Number]], OfficialTeamList[Team Number],0))),"",INDEX(OfficialTeamList[Team Name],MATCH(InnovationProjectResults[[#This Row],[Team Number]], OfficialTeamList[Team Number],0)))</f>
        <v/>
      </c>
      <c r="C108" s="88"/>
      <c r="D108" s="88"/>
      <c r="E108" s="88"/>
      <c r="F108" s="88"/>
      <c r="G108" s="88"/>
      <c r="H108" s="88"/>
      <c r="I108" s="88"/>
      <c r="J108" s="88"/>
      <c r="K108" s="88"/>
      <c r="L108" s="88"/>
      <c r="M108" s="52">
        <f>SUM(InnovationProjectResults[[#This Row],[Identify - Define]:[Communicate - Fun (CV)]])</f>
        <v>0</v>
      </c>
      <c r="N108" s="48">
        <f>IF(InnovationProjectResults[[#This Row],[Team Number]]&gt;0,MIN(_xlfn.RANK.EQ(InnovationProjectResults[[#This Row],[Innovation Project Score]],InnovationProjectResults[Innovation Project Score],0),NumberOfTeams),NumberOfTeams+1)</f>
        <v>1</v>
      </c>
      <c r="O108" s="54">
        <f>SUM(InnovationProjectResults[[#This Row],[Design - Teamwork (CV)]:[Iterate - Sharing]])</f>
        <v>0</v>
      </c>
    </row>
    <row r="109" spans="1:15" ht="30" customHeight="1">
      <c r="A109" s="88"/>
      <c r="B109" s="89" t="str">
        <f>IF(ISNA(INDEX(OfficialTeamList[Team Name],MATCH(InnovationProjectResults[[#This Row],[Team Number]], OfficialTeamList[Team Number],0))),"",INDEX(OfficialTeamList[Team Name],MATCH(InnovationProjectResults[[#This Row],[Team Number]], OfficialTeamList[Team Number],0)))</f>
        <v/>
      </c>
      <c r="C109" s="88"/>
      <c r="D109" s="88"/>
      <c r="E109" s="88"/>
      <c r="F109" s="88"/>
      <c r="G109" s="88"/>
      <c r="H109" s="88"/>
      <c r="I109" s="88"/>
      <c r="J109" s="88"/>
      <c r="K109" s="88"/>
      <c r="L109" s="88"/>
      <c r="M109" s="52">
        <f>SUM(InnovationProjectResults[[#This Row],[Identify - Define]:[Communicate - Fun (CV)]])</f>
        <v>0</v>
      </c>
      <c r="N109" s="48">
        <f>IF(InnovationProjectResults[[#This Row],[Team Number]]&gt;0,MIN(_xlfn.RANK.EQ(InnovationProjectResults[[#This Row],[Innovation Project Score]],InnovationProjectResults[Innovation Project Score],0),NumberOfTeams),NumberOfTeams+1)</f>
        <v>1</v>
      </c>
      <c r="O109" s="54">
        <f>SUM(InnovationProjectResults[[#This Row],[Design - Teamwork (CV)]:[Iterate - Sharing]])</f>
        <v>0</v>
      </c>
    </row>
  </sheetData>
  <sheetProtection selectLockedCells="1" sort="0" autoFilter="0"/>
  <protectedRanges>
    <protectedRange sqref="M1:O1048576 A1:XFD1 B1:B1048576" name="AllowIPSort"/>
  </protectedRanges>
  <phoneticPr fontId="18" type="noConversion"/>
  <conditionalFormatting sqref="A2:N109">
    <cfRule type="expression" dxfId="11" priority="7">
      <formula>ROW()-NumberOfTeams=1</formula>
    </cfRule>
    <cfRule type="expression" dxfId="10" priority="9">
      <formula>MOD(ROW(),2)</formula>
    </cfRule>
  </conditionalFormatting>
  <conditionalFormatting sqref="O2:O109">
    <cfRule type="expression" dxfId="9" priority="3">
      <formula>ROW()-NumberOfTeams=1</formula>
    </cfRule>
    <cfRule type="expression" dxfId="8" priority="4">
      <formula>MOD(ROW(),2)</formula>
    </cfRule>
  </conditionalFormatting>
  <printOptions horizontalCentered="1"/>
  <pageMargins left="0.25" right="0.25" top="0.75" bottom="0.75" header="0.3" footer="0.3"/>
  <pageSetup scale="69" fitToHeight="0" orientation="portrait" horizontalDpi="1200" verticalDpi="1200" r:id="rId1"/>
  <headerFooter>
    <oddHeader>&amp;C&amp;"-,Bold"&amp;36Inovation Project Input</oddHead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2D050"/>
    <pageSetUpPr fitToPage="1"/>
  </sheetPr>
  <dimension ref="A1:O109"/>
  <sheetViews>
    <sheetView showZeros="0" topLeftCell="I1" zoomScale="70" zoomScaleNormal="70" zoomScalePageLayoutView="130" workbookViewId="0">
      <pane ySplit="1" topLeftCell="A2" activePane="bottomLeft" state="frozen"/>
      <selection pane="bottomLeft" activeCell="A2" sqref="A2"/>
    </sheetView>
  </sheetViews>
  <sheetFormatPr defaultColWidth="8.453125" defaultRowHeight="30" customHeight="1"/>
  <cols>
    <col min="1" max="1" width="15.453125" customWidth="1"/>
    <col min="2" max="2" width="32.453125" customWidth="1"/>
    <col min="3" max="12" width="7.453125" customWidth="1"/>
    <col min="13" max="13" width="10.453125" customWidth="1"/>
    <col min="14" max="14" width="15.453125" customWidth="1"/>
    <col min="15" max="15" width="8.453125" style="74"/>
  </cols>
  <sheetData>
    <row r="1" spans="1:14" ht="170.25" customHeight="1">
      <c r="A1" s="110" t="s">
        <v>9</v>
      </c>
      <c r="B1" s="45" t="s">
        <v>10</v>
      </c>
      <c r="C1" s="90" t="s">
        <v>78</v>
      </c>
      <c r="D1" s="90" t="s">
        <v>109</v>
      </c>
      <c r="E1" s="90" t="s">
        <v>114</v>
      </c>
      <c r="F1" s="90" t="s">
        <v>106</v>
      </c>
      <c r="G1" s="90" t="s">
        <v>98</v>
      </c>
      <c r="H1" s="90" t="s">
        <v>99</v>
      </c>
      <c r="I1" s="90" t="s">
        <v>79</v>
      </c>
      <c r="J1" s="90" t="s">
        <v>115</v>
      </c>
      <c r="K1" s="90" t="s">
        <v>112</v>
      </c>
      <c r="L1" s="90" t="s">
        <v>113</v>
      </c>
      <c r="M1" s="78" t="s">
        <v>41</v>
      </c>
      <c r="N1" s="79" t="s">
        <v>30</v>
      </c>
    </row>
    <row r="2" spans="1:14" ht="30" customHeight="1">
      <c r="A2" s="88"/>
      <c r="B2" s="89" t="str">
        <f>IF(ISNA(INDEX(OfficialTeamList[Team Name],MATCH(RobotDesignResults[[#This Row],[Team Number]], OfficialTeamList[Team Number],0))),"",INDEX(OfficialTeamList[Team Name],MATCH(RobotDesignResults[[#This Row],[Team Number]], OfficialTeamList[Team Number],0)))</f>
        <v/>
      </c>
      <c r="C2" s="88"/>
      <c r="D2" s="88"/>
      <c r="E2" s="88"/>
      <c r="F2" s="88"/>
      <c r="G2" s="88"/>
      <c r="H2" s="88"/>
      <c r="I2" s="88"/>
      <c r="J2" s="88"/>
      <c r="K2" s="88"/>
      <c r="L2" s="88"/>
      <c r="M2" s="52">
        <f>SUM(RobotDesignResults[[#This Row],[Identify - Strategy]:[Communicate - Fun (CV)]])</f>
        <v>0</v>
      </c>
      <c r="N2" s="48">
        <f>IF(RobotDesignResults[[#This Row],[Team Number]]&gt;0,MIN(_xlfn.RANK.EQ(RobotDesignResults[[#This Row],[Robot Design Score]],RobotDesignResults[Robot Design Score],0),NumberOfTeams),NumberOfTeams+1)</f>
        <v>1</v>
      </c>
    </row>
    <row r="3" spans="1:14" ht="30" customHeight="1">
      <c r="A3" s="88"/>
      <c r="B3" s="89" t="str">
        <f>IF(ISNA(INDEX(OfficialTeamList[Team Name],MATCH(RobotDesignResults[[#This Row],[Team Number]], OfficialTeamList[Team Number],0))),"",INDEX(OfficialTeamList[Team Name],MATCH(RobotDesignResults[[#This Row],[Team Number]], OfficialTeamList[Team Number],0)))</f>
        <v/>
      </c>
      <c r="C3" s="88"/>
      <c r="D3" s="88"/>
      <c r="E3" s="88"/>
      <c r="F3" s="88"/>
      <c r="G3" s="88"/>
      <c r="H3" s="88"/>
      <c r="I3" s="88"/>
      <c r="J3" s="88"/>
      <c r="K3" s="88"/>
      <c r="L3" s="88"/>
      <c r="M3" s="52">
        <f>SUM(RobotDesignResults[[#This Row],[Identify - Strategy]:[Communicate - Fun (CV)]])</f>
        <v>0</v>
      </c>
      <c r="N3" s="48">
        <f>IF(RobotDesignResults[[#This Row],[Team Number]]&gt;0,MIN(_xlfn.RANK.EQ(RobotDesignResults[[#This Row],[Robot Design Score]],RobotDesignResults[Robot Design Score],0),NumberOfTeams),NumberOfTeams+1)</f>
        <v>1</v>
      </c>
    </row>
    <row r="4" spans="1:14" ht="30" customHeight="1">
      <c r="A4" s="88"/>
      <c r="B4" s="89" t="str">
        <f>IF(ISNA(INDEX(OfficialTeamList[Team Name],MATCH(RobotDesignResults[[#This Row],[Team Number]], OfficialTeamList[Team Number],0))),"",INDEX(OfficialTeamList[Team Name],MATCH(RobotDesignResults[[#This Row],[Team Number]], OfficialTeamList[Team Number],0)))</f>
        <v/>
      </c>
      <c r="C4" s="88"/>
      <c r="D4" s="88"/>
      <c r="E4" s="88"/>
      <c r="F4" s="88"/>
      <c r="G4" s="88"/>
      <c r="H4" s="88"/>
      <c r="I4" s="88"/>
      <c r="J4" s="88"/>
      <c r="K4" s="88"/>
      <c r="L4" s="88"/>
      <c r="M4" s="52">
        <f>SUM(RobotDesignResults[[#This Row],[Identify - Strategy]:[Communicate - Fun (CV)]])</f>
        <v>0</v>
      </c>
      <c r="N4" s="48">
        <f>IF(RobotDesignResults[[#This Row],[Team Number]]&gt;0,MIN(_xlfn.RANK.EQ(RobotDesignResults[[#This Row],[Robot Design Score]],RobotDesignResults[Robot Design Score],0),NumberOfTeams),NumberOfTeams+1)</f>
        <v>1</v>
      </c>
    </row>
    <row r="5" spans="1:14" ht="30" customHeight="1">
      <c r="A5" s="88"/>
      <c r="B5" s="89" t="str">
        <f>IF(ISNA(INDEX(OfficialTeamList[Team Name],MATCH(RobotDesignResults[[#This Row],[Team Number]], OfficialTeamList[Team Number],0))),"",INDEX(OfficialTeamList[Team Name],MATCH(RobotDesignResults[[#This Row],[Team Number]], OfficialTeamList[Team Number],0)))</f>
        <v/>
      </c>
      <c r="C5" s="88"/>
      <c r="D5" s="88"/>
      <c r="E5" s="88"/>
      <c r="F5" s="88"/>
      <c r="G5" s="88"/>
      <c r="H5" s="88"/>
      <c r="I5" s="88"/>
      <c r="J5" s="88"/>
      <c r="K5" s="88"/>
      <c r="L5" s="88"/>
      <c r="M5" s="52">
        <f>SUM(RobotDesignResults[[#This Row],[Identify - Strategy]:[Communicate - Fun (CV)]])</f>
        <v>0</v>
      </c>
      <c r="N5" s="48">
        <f>IF(RobotDesignResults[[#This Row],[Team Number]]&gt;0,MIN(_xlfn.RANK.EQ(RobotDesignResults[[#This Row],[Robot Design Score]],RobotDesignResults[Robot Design Score],0),NumberOfTeams),NumberOfTeams+1)</f>
        <v>1</v>
      </c>
    </row>
    <row r="6" spans="1:14" ht="30" customHeight="1">
      <c r="A6" s="88"/>
      <c r="B6" s="89" t="str">
        <f>IF(ISNA(INDEX(OfficialTeamList[Team Name],MATCH(RobotDesignResults[[#This Row],[Team Number]], OfficialTeamList[Team Number],0))),"",INDEX(OfficialTeamList[Team Name],MATCH(RobotDesignResults[[#This Row],[Team Number]], OfficialTeamList[Team Number],0)))</f>
        <v/>
      </c>
      <c r="C6" s="88"/>
      <c r="D6" s="88"/>
      <c r="E6" s="88"/>
      <c r="F6" s="88"/>
      <c r="G6" s="88"/>
      <c r="H6" s="88"/>
      <c r="I6" s="88"/>
      <c r="J6" s="88"/>
      <c r="K6" s="88"/>
      <c r="L6" s="88"/>
      <c r="M6" s="52">
        <f>SUM(RobotDesignResults[[#This Row],[Identify - Strategy]:[Communicate - Fun (CV)]])</f>
        <v>0</v>
      </c>
      <c r="N6" s="48">
        <f>IF(RobotDesignResults[[#This Row],[Team Number]]&gt;0,MIN(_xlfn.RANK.EQ(RobotDesignResults[[#This Row],[Robot Design Score]],RobotDesignResults[Robot Design Score],0),NumberOfTeams),NumberOfTeams+1)</f>
        <v>1</v>
      </c>
    </row>
    <row r="7" spans="1:14" ht="30" customHeight="1">
      <c r="A7" s="88"/>
      <c r="B7" s="89" t="str">
        <f>IF(ISNA(INDEX(OfficialTeamList[Team Name],MATCH(RobotDesignResults[[#This Row],[Team Number]], OfficialTeamList[Team Number],0))),"",INDEX(OfficialTeamList[Team Name],MATCH(RobotDesignResults[[#This Row],[Team Number]], OfficialTeamList[Team Number],0)))</f>
        <v/>
      </c>
      <c r="C7" s="88"/>
      <c r="D7" s="88"/>
      <c r="E7" s="88"/>
      <c r="F7" s="88"/>
      <c r="G7" s="88"/>
      <c r="H7" s="88"/>
      <c r="I7" s="88"/>
      <c r="J7" s="88"/>
      <c r="K7" s="88"/>
      <c r="L7" s="88"/>
      <c r="M7" s="52">
        <f>SUM(RobotDesignResults[[#This Row],[Identify - Strategy]:[Communicate - Fun (CV)]])</f>
        <v>0</v>
      </c>
      <c r="N7" s="48">
        <f>IF(RobotDesignResults[[#This Row],[Team Number]]&gt;0,MIN(_xlfn.RANK.EQ(RobotDesignResults[[#This Row],[Robot Design Score]],RobotDesignResults[Robot Design Score],0),NumberOfTeams),NumberOfTeams+1)</f>
        <v>1</v>
      </c>
    </row>
    <row r="8" spans="1:14" ht="30" customHeight="1">
      <c r="A8" s="88"/>
      <c r="B8" s="89" t="str">
        <f>IF(ISNA(INDEX(OfficialTeamList[Team Name],MATCH(RobotDesignResults[[#This Row],[Team Number]], OfficialTeamList[Team Number],0))),"",INDEX(OfficialTeamList[Team Name],MATCH(RobotDesignResults[[#This Row],[Team Number]], OfficialTeamList[Team Number],0)))</f>
        <v/>
      </c>
      <c r="C8" s="88"/>
      <c r="D8" s="88"/>
      <c r="E8" s="88"/>
      <c r="F8" s="88"/>
      <c r="G8" s="88"/>
      <c r="H8" s="88"/>
      <c r="I8" s="88"/>
      <c r="J8" s="88"/>
      <c r="K8" s="88"/>
      <c r="L8" s="88"/>
      <c r="M8" s="52">
        <f>SUM(RobotDesignResults[[#This Row],[Identify - Strategy]:[Communicate - Fun (CV)]])</f>
        <v>0</v>
      </c>
      <c r="N8" s="48">
        <f>IF(RobotDesignResults[[#This Row],[Team Number]]&gt;0,MIN(_xlfn.RANK.EQ(RobotDesignResults[[#This Row],[Robot Design Score]],RobotDesignResults[Robot Design Score],0),NumberOfTeams),NumberOfTeams+1)</f>
        <v>1</v>
      </c>
    </row>
    <row r="9" spans="1:14" ht="30" customHeight="1">
      <c r="A9" s="88"/>
      <c r="B9" s="89" t="str">
        <f>IF(ISNA(INDEX(OfficialTeamList[Team Name],MATCH(RobotDesignResults[[#This Row],[Team Number]], OfficialTeamList[Team Number],0))),"",INDEX(OfficialTeamList[Team Name],MATCH(RobotDesignResults[[#This Row],[Team Number]], OfficialTeamList[Team Number],0)))</f>
        <v/>
      </c>
      <c r="C9" s="88"/>
      <c r="D9" s="88"/>
      <c r="E9" s="88"/>
      <c r="F9" s="88"/>
      <c r="G9" s="88"/>
      <c r="H9" s="88"/>
      <c r="I9" s="88"/>
      <c r="J9" s="88"/>
      <c r="K9" s="88"/>
      <c r="L9" s="88"/>
      <c r="M9" s="52">
        <f>SUM(RobotDesignResults[[#This Row],[Identify - Strategy]:[Communicate - Fun (CV)]])</f>
        <v>0</v>
      </c>
      <c r="N9" s="48">
        <f>IF(RobotDesignResults[[#This Row],[Team Number]]&gt;0,MIN(_xlfn.RANK.EQ(RobotDesignResults[[#This Row],[Robot Design Score]],RobotDesignResults[Robot Design Score],0),NumberOfTeams),NumberOfTeams+1)</f>
        <v>1</v>
      </c>
    </row>
    <row r="10" spans="1:14" ht="30" customHeight="1">
      <c r="A10" s="88"/>
      <c r="B10" s="89" t="str">
        <f>IF(ISNA(INDEX(OfficialTeamList[Team Name],MATCH(RobotDesignResults[[#This Row],[Team Number]], OfficialTeamList[Team Number],0))),"",INDEX(OfficialTeamList[Team Name],MATCH(RobotDesignResults[[#This Row],[Team Number]], OfficialTeamList[Team Number],0)))</f>
        <v/>
      </c>
      <c r="C10" s="88"/>
      <c r="D10" s="88"/>
      <c r="E10" s="88"/>
      <c r="F10" s="88"/>
      <c r="G10" s="88"/>
      <c r="H10" s="88"/>
      <c r="I10" s="88"/>
      <c r="J10" s="88"/>
      <c r="K10" s="88"/>
      <c r="L10" s="88"/>
      <c r="M10" s="52">
        <f>SUM(RobotDesignResults[[#This Row],[Identify - Strategy]:[Communicate - Fun (CV)]])</f>
        <v>0</v>
      </c>
      <c r="N10" s="48">
        <f>IF(RobotDesignResults[[#This Row],[Team Number]]&gt;0,MIN(_xlfn.RANK.EQ(RobotDesignResults[[#This Row],[Robot Design Score]],RobotDesignResults[Robot Design Score],0),NumberOfTeams),NumberOfTeams+1)</f>
        <v>1</v>
      </c>
    </row>
    <row r="11" spans="1:14" ht="30" customHeight="1">
      <c r="A11" s="88"/>
      <c r="B11" s="89" t="str">
        <f>IF(ISNA(INDEX(OfficialTeamList[Team Name],MATCH(RobotDesignResults[[#This Row],[Team Number]], OfficialTeamList[Team Number],0))),"",INDEX(OfficialTeamList[Team Name],MATCH(RobotDesignResults[[#This Row],[Team Number]], OfficialTeamList[Team Number],0)))</f>
        <v/>
      </c>
      <c r="C11" s="88"/>
      <c r="D11" s="88"/>
      <c r="E11" s="88"/>
      <c r="F11" s="88"/>
      <c r="G11" s="88"/>
      <c r="H11" s="88"/>
      <c r="I11" s="88"/>
      <c r="J11" s="88"/>
      <c r="K11" s="88"/>
      <c r="L11" s="88"/>
      <c r="M11" s="52">
        <f>SUM(RobotDesignResults[[#This Row],[Identify - Strategy]:[Communicate - Fun (CV)]])</f>
        <v>0</v>
      </c>
      <c r="N11" s="48">
        <f>IF(RobotDesignResults[[#This Row],[Team Number]]&gt;0,MIN(_xlfn.RANK.EQ(RobotDesignResults[[#This Row],[Robot Design Score]],RobotDesignResults[Robot Design Score],0),NumberOfTeams),NumberOfTeams+1)</f>
        <v>1</v>
      </c>
    </row>
    <row r="12" spans="1:14" ht="30" customHeight="1">
      <c r="A12" s="88"/>
      <c r="B12" s="89" t="str">
        <f>IF(ISNA(INDEX(OfficialTeamList[Team Name],MATCH(RobotDesignResults[[#This Row],[Team Number]], OfficialTeamList[Team Number],0))),"",INDEX(OfficialTeamList[Team Name],MATCH(RobotDesignResults[[#This Row],[Team Number]], OfficialTeamList[Team Number],0)))</f>
        <v/>
      </c>
      <c r="C12" s="88"/>
      <c r="D12" s="88"/>
      <c r="E12" s="88"/>
      <c r="F12" s="88"/>
      <c r="G12" s="88"/>
      <c r="H12" s="88"/>
      <c r="I12" s="88"/>
      <c r="J12" s="88"/>
      <c r="K12" s="88"/>
      <c r="L12" s="88"/>
      <c r="M12" s="52">
        <f>SUM(RobotDesignResults[[#This Row],[Identify - Strategy]:[Communicate - Fun (CV)]])</f>
        <v>0</v>
      </c>
      <c r="N12" s="48">
        <f>IF(RobotDesignResults[[#This Row],[Team Number]]&gt;0,MIN(_xlfn.RANK.EQ(RobotDesignResults[[#This Row],[Robot Design Score]],RobotDesignResults[Robot Design Score],0),NumberOfTeams),NumberOfTeams+1)</f>
        <v>1</v>
      </c>
    </row>
    <row r="13" spans="1:14" ht="30" customHeight="1">
      <c r="A13" s="88"/>
      <c r="B13" s="89" t="str">
        <f>IF(ISNA(INDEX(OfficialTeamList[Team Name],MATCH(RobotDesignResults[[#This Row],[Team Number]], OfficialTeamList[Team Number],0))),"",INDEX(OfficialTeamList[Team Name],MATCH(RobotDesignResults[[#This Row],[Team Number]], OfficialTeamList[Team Number],0)))</f>
        <v/>
      </c>
      <c r="C13" s="88"/>
      <c r="D13" s="88"/>
      <c r="E13" s="88"/>
      <c r="F13" s="88"/>
      <c r="G13" s="88"/>
      <c r="H13" s="88"/>
      <c r="I13" s="88"/>
      <c r="J13" s="88"/>
      <c r="K13" s="88"/>
      <c r="L13" s="88"/>
      <c r="M13" s="52">
        <f>SUM(RobotDesignResults[[#This Row],[Identify - Strategy]:[Communicate - Fun (CV)]])</f>
        <v>0</v>
      </c>
      <c r="N13" s="48">
        <f>IF(RobotDesignResults[[#This Row],[Team Number]]&gt;0,MIN(_xlfn.RANK.EQ(RobotDesignResults[[#This Row],[Robot Design Score]],RobotDesignResults[Robot Design Score],0),NumberOfTeams),NumberOfTeams+1)</f>
        <v>1</v>
      </c>
    </row>
    <row r="14" spans="1:14" ht="30" customHeight="1">
      <c r="A14" s="88"/>
      <c r="B14" s="89" t="str">
        <f>IF(ISNA(INDEX(OfficialTeamList[Team Name],MATCH(RobotDesignResults[[#This Row],[Team Number]], OfficialTeamList[Team Number],0))),"",INDEX(OfficialTeamList[Team Name],MATCH(RobotDesignResults[[#This Row],[Team Number]], OfficialTeamList[Team Number],0)))</f>
        <v/>
      </c>
      <c r="C14" s="88"/>
      <c r="D14" s="88"/>
      <c r="E14" s="88"/>
      <c r="F14" s="88"/>
      <c r="G14" s="88"/>
      <c r="H14" s="88"/>
      <c r="I14" s="88"/>
      <c r="J14" s="88"/>
      <c r="K14" s="88"/>
      <c r="L14" s="88"/>
      <c r="M14" s="52">
        <f>SUM(RobotDesignResults[[#This Row],[Identify - Strategy]:[Communicate - Fun (CV)]])</f>
        <v>0</v>
      </c>
      <c r="N14" s="48">
        <f>IF(RobotDesignResults[[#This Row],[Team Number]]&gt;0,MIN(_xlfn.RANK.EQ(RobotDesignResults[[#This Row],[Robot Design Score]],RobotDesignResults[Robot Design Score],0),NumberOfTeams),NumberOfTeams+1)</f>
        <v>1</v>
      </c>
    </row>
    <row r="15" spans="1:14" ht="30" customHeight="1">
      <c r="A15" s="88"/>
      <c r="B15" s="89" t="str">
        <f>IF(ISNA(INDEX(OfficialTeamList[Team Name],MATCH(RobotDesignResults[[#This Row],[Team Number]], OfficialTeamList[Team Number],0))),"",INDEX(OfficialTeamList[Team Name],MATCH(RobotDesignResults[[#This Row],[Team Number]], OfficialTeamList[Team Number],0)))</f>
        <v/>
      </c>
      <c r="C15" s="88"/>
      <c r="D15" s="88"/>
      <c r="E15" s="88"/>
      <c r="F15" s="88"/>
      <c r="G15" s="88"/>
      <c r="H15" s="88"/>
      <c r="I15" s="88"/>
      <c r="J15" s="88"/>
      <c r="K15" s="88"/>
      <c r="L15" s="88"/>
      <c r="M15" s="52">
        <f>SUM(RobotDesignResults[[#This Row],[Identify - Strategy]:[Communicate - Fun (CV)]])</f>
        <v>0</v>
      </c>
      <c r="N15" s="48">
        <f>IF(RobotDesignResults[[#This Row],[Team Number]]&gt;0,MIN(_xlfn.RANK.EQ(RobotDesignResults[[#This Row],[Robot Design Score]],RobotDesignResults[Robot Design Score],0),NumberOfTeams),NumberOfTeams+1)</f>
        <v>1</v>
      </c>
    </row>
    <row r="16" spans="1:14" ht="30" customHeight="1">
      <c r="A16" s="88"/>
      <c r="B16" s="89" t="str">
        <f>IF(ISNA(INDEX(OfficialTeamList[Team Name],MATCH(RobotDesignResults[[#This Row],[Team Number]], OfficialTeamList[Team Number],0))),"",INDEX(OfficialTeamList[Team Name],MATCH(RobotDesignResults[[#This Row],[Team Number]], OfficialTeamList[Team Number],0)))</f>
        <v/>
      </c>
      <c r="C16" s="88"/>
      <c r="D16" s="88"/>
      <c r="E16" s="88"/>
      <c r="F16" s="88"/>
      <c r="G16" s="88"/>
      <c r="H16" s="88"/>
      <c r="I16" s="88"/>
      <c r="J16" s="88"/>
      <c r="K16" s="88"/>
      <c r="L16" s="88"/>
      <c r="M16" s="52">
        <f>SUM(RobotDesignResults[[#This Row],[Identify - Strategy]:[Communicate - Fun (CV)]])</f>
        <v>0</v>
      </c>
      <c r="N16" s="48">
        <f>IF(RobotDesignResults[[#This Row],[Team Number]]&gt;0,MIN(_xlfn.RANK.EQ(RobotDesignResults[[#This Row],[Robot Design Score]],RobotDesignResults[Robot Design Score],0),NumberOfTeams),NumberOfTeams+1)</f>
        <v>1</v>
      </c>
    </row>
    <row r="17" spans="1:14" ht="30" customHeight="1">
      <c r="A17" s="88"/>
      <c r="B17" s="89" t="str">
        <f>IF(ISNA(INDEX(OfficialTeamList[Team Name],MATCH(RobotDesignResults[[#This Row],[Team Number]], OfficialTeamList[Team Number],0))),"",INDEX(OfficialTeamList[Team Name],MATCH(RobotDesignResults[[#This Row],[Team Number]], OfficialTeamList[Team Number],0)))</f>
        <v/>
      </c>
      <c r="C17" s="88"/>
      <c r="D17" s="88"/>
      <c r="E17" s="88"/>
      <c r="F17" s="88"/>
      <c r="G17" s="88"/>
      <c r="H17" s="88"/>
      <c r="I17" s="88"/>
      <c r="J17" s="88"/>
      <c r="K17" s="88"/>
      <c r="L17" s="88"/>
      <c r="M17" s="52">
        <f>SUM(RobotDesignResults[[#This Row],[Identify - Strategy]:[Communicate - Fun (CV)]])</f>
        <v>0</v>
      </c>
      <c r="N17" s="48">
        <f>IF(RobotDesignResults[[#This Row],[Team Number]]&gt;0,MIN(_xlfn.RANK.EQ(RobotDesignResults[[#This Row],[Robot Design Score]],RobotDesignResults[Robot Design Score],0),NumberOfTeams),NumberOfTeams+1)</f>
        <v>1</v>
      </c>
    </row>
    <row r="18" spans="1:14" ht="30" customHeight="1">
      <c r="A18" s="88"/>
      <c r="B18" s="89" t="str">
        <f>IF(ISNA(INDEX(OfficialTeamList[Team Name],MATCH(RobotDesignResults[[#This Row],[Team Number]], OfficialTeamList[Team Number],0))),"",INDEX(OfficialTeamList[Team Name],MATCH(RobotDesignResults[[#This Row],[Team Number]], OfficialTeamList[Team Number],0)))</f>
        <v/>
      </c>
      <c r="C18" s="88"/>
      <c r="D18" s="88"/>
      <c r="E18" s="88"/>
      <c r="F18" s="88"/>
      <c r="G18" s="88"/>
      <c r="H18" s="88"/>
      <c r="I18" s="88"/>
      <c r="J18" s="88"/>
      <c r="K18" s="88"/>
      <c r="L18" s="88"/>
      <c r="M18" s="52">
        <f>SUM(RobotDesignResults[[#This Row],[Identify - Strategy]:[Communicate - Fun (CV)]])</f>
        <v>0</v>
      </c>
      <c r="N18" s="48">
        <f>IF(RobotDesignResults[[#This Row],[Team Number]]&gt;0,MIN(_xlfn.RANK.EQ(RobotDesignResults[[#This Row],[Robot Design Score]],RobotDesignResults[Robot Design Score],0),NumberOfTeams),NumberOfTeams+1)</f>
        <v>1</v>
      </c>
    </row>
    <row r="19" spans="1:14" ht="30" customHeight="1">
      <c r="A19" s="88"/>
      <c r="B19" s="89" t="str">
        <f>IF(ISNA(INDEX(OfficialTeamList[Team Name],MATCH(RobotDesignResults[[#This Row],[Team Number]], OfficialTeamList[Team Number],0))),"",INDEX(OfficialTeamList[Team Name],MATCH(RobotDesignResults[[#This Row],[Team Number]], OfficialTeamList[Team Number],0)))</f>
        <v/>
      </c>
      <c r="C19" s="88"/>
      <c r="D19" s="88"/>
      <c r="E19" s="88"/>
      <c r="F19" s="88"/>
      <c r="G19" s="88"/>
      <c r="H19" s="88"/>
      <c r="I19" s="88"/>
      <c r="J19" s="88"/>
      <c r="K19" s="88"/>
      <c r="L19" s="88"/>
      <c r="M19" s="52">
        <f>SUM(RobotDesignResults[[#This Row],[Identify - Strategy]:[Communicate - Fun (CV)]])</f>
        <v>0</v>
      </c>
      <c r="N19" s="48">
        <f>IF(RobotDesignResults[[#This Row],[Team Number]]&gt;0,MIN(_xlfn.RANK.EQ(RobotDesignResults[[#This Row],[Robot Design Score]],RobotDesignResults[Robot Design Score],0),NumberOfTeams),NumberOfTeams+1)</f>
        <v>1</v>
      </c>
    </row>
    <row r="20" spans="1:14" ht="30" customHeight="1">
      <c r="A20" s="88"/>
      <c r="B20" s="89" t="str">
        <f>IF(ISNA(INDEX(OfficialTeamList[Team Name],MATCH(RobotDesignResults[[#This Row],[Team Number]], OfficialTeamList[Team Number],0))),"",INDEX(OfficialTeamList[Team Name],MATCH(RobotDesignResults[[#This Row],[Team Number]], OfficialTeamList[Team Number],0)))</f>
        <v/>
      </c>
      <c r="C20" s="88"/>
      <c r="D20" s="88"/>
      <c r="E20" s="88"/>
      <c r="F20" s="88"/>
      <c r="G20" s="88"/>
      <c r="H20" s="88"/>
      <c r="I20" s="88"/>
      <c r="J20" s="88"/>
      <c r="K20" s="88"/>
      <c r="L20" s="88"/>
      <c r="M20" s="52">
        <f>SUM(RobotDesignResults[[#This Row],[Identify - Strategy]:[Communicate - Fun (CV)]])</f>
        <v>0</v>
      </c>
      <c r="N20" s="48">
        <f>IF(RobotDesignResults[[#This Row],[Team Number]]&gt;0,MIN(_xlfn.RANK.EQ(RobotDesignResults[[#This Row],[Robot Design Score]],RobotDesignResults[Robot Design Score],0),NumberOfTeams),NumberOfTeams+1)</f>
        <v>1</v>
      </c>
    </row>
    <row r="21" spans="1:14" ht="30" customHeight="1">
      <c r="A21" s="88"/>
      <c r="B21" s="89" t="str">
        <f>IF(ISNA(INDEX(OfficialTeamList[Team Name],MATCH(RobotDesignResults[[#This Row],[Team Number]], OfficialTeamList[Team Number],0))),"",INDEX(OfficialTeamList[Team Name],MATCH(RobotDesignResults[[#This Row],[Team Number]], OfficialTeamList[Team Number],0)))</f>
        <v/>
      </c>
      <c r="C21" s="88"/>
      <c r="D21" s="88"/>
      <c r="E21" s="88"/>
      <c r="F21" s="88"/>
      <c r="G21" s="88"/>
      <c r="H21" s="88"/>
      <c r="I21" s="88"/>
      <c r="J21" s="88"/>
      <c r="K21" s="88"/>
      <c r="L21" s="88"/>
      <c r="M21" s="52">
        <f>SUM(RobotDesignResults[[#This Row],[Identify - Strategy]:[Communicate - Fun (CV)]])</f>
        <v>0</v>
      </c>
      <c r="N21" s="48">
        <f>IF(RobotDesignResults[[#This Row],[Team Number]]&gt;0,MIN(_xlfn.RANK.EQ(RobotDesignResults[[#This Row],[Robot Design Score]],RobotDesignResults[Robot Design Score],0),NumberOfTeams),NumberOfTeams+1)</f>
        <v>1</v>
      </c>
    </row>
    <row r="22" spans="1:14" ht="30" customHeight="1">
      <c r="A22" s="88"/>
      <c r="B22" s="89" t="str">
        <f>IF(ISNA(INDEX(OfficialTeamList[Team Name],MATCH(RobotDesignResults[[#This Row],[Team Number]], OfficialTeamList[Team Number],0))),"",INDEX(OfficialTeamList[Team Name],MATCH(RobotDesignResults[[#This Row],[Team Number]], OfficialTeamList[Team Number],0)))</f>
        <v/>
      </c>
      <c r="C22" s="88"/>
      <c r="D22" s="88"/>
      <c r="E22" s="88"/>
      <c r="F22" s="88"/>
      <c r="G22" s="88"/>
      <c r="H22" s="88"/>
      <c r="I22" s="88"/>
      <c r="J22" s="88"/>
      <c r="K22" s="88"/>
      <c r="L22" s="88"/>
      <c r="M22" s="52">
        <f>SUM(RobotDesignResults[[#This Row],[Identify - Strategy]:[Communicate - Fun (CV)]])</f>
        <v>0</v>
      </c>
      <c r="N22" s="48">
        <f>IF(RobotDesignResults[[#This Row],[Team Number]]&gt;0,MIN(_xlfn.RANK.EQ(RobotDesignResults[[#This Row],[Robot Design Score]],RobotDesignResults[Robot Design Score],0),NumberOfTeams),NumberOfTeams+1)</f>
        <v>1</v>
      </c>
    </row>
    <row r="23" spans="1:14" ht="30" customHeight="1">
      <c r="A23" s="88"/>
      <c r="B23" s="89" t="str">
        <f>IF(ISNA(INDEX(OfficialTeamList[Team Name],MATCH(RobotDesignResults[[#This Row],[Team Number]], OfficialTeamList[Team Number],0))),"",INDEX(OfficialTeamList[Team Name],MATCH(RobotDesignResults[[#This Row],[Team Number]], OfficialTeamList[Team Number],0)))</f>
        <v/>
      </c>
      <c r="C23" s="88"/>
      <c r="D23" s="88"/>
      <c r="E23" s="88"/>
      <c r="F23" s="88"/>
      <c r="G23" s="88"/>
      <c r="H23" s="88"/>
      <c r="I23" s="88"/>
      <c r="J23" s="88"/>
      <c r="K23" s="88"/>
      <c r="L23" s="88"/>
      <c r="M23" s="52">
        <f>SUM(RobotDesignResults[[#This Row],[Identify - Strategy]:[Communicate - Fun (CV)]])</f>
        <v>0</v>
      </c>
      <c r="N23" s="48">
        <f>IF(RobotDesignResults[[#This Row],[Team Number]]&gt;0,MIN(_xlfn.RANK.EQ(RobotDesignResults[[#This Row],[Robot Design Score]],RobotDesignResults[Robot Design Score],0),NumberOfTeams),NumberOfTeams+1)</f>
        <v>1</v>
      </c>
    </row>
    <row r="24" spans="1:14" ht="30" customHeight="1">
      <c r="A24" s="88"/>
      <c r="B24" s="89" t="str">
        <f>IF(ISNA(INDEX(OfficialTeamList[Team Name],MATCH(RobotDesignResults[[#This Row],[Team Number]], OfficialTeamList[Team Number],0))),"",INDEX(OfficialTeamList[Team Name],MATCH(RobotDesignResults[[#This Row],[Team Number]], OfficialTeamList[Team Number],0)))</f>
        <v/>
      </c>
      <c r="C24" s="88"/>
      <c r="D24" s="88"/>
      <c r="E24" s="88"/>
      <c r="F24" s="88"/>
      <c r="G24" s="88"/>
      <c r="H24" s="88"/>
      <c r="I24" s="88"/>
      <c r="J24" s="88"/>
      <c r="K24" s="88"/>
      <c r="L24" s="88"/>
      <c r="M24" s="52">
        <f>SUM(RobotDesignResults[[#This Row],[Identify - Strategy]:[Communicate - Fun (CV)]])</f>
        <v>0</v>
      </c>
      <c r="N24" s="48">
        <f>IF(RobotDesignResults[[#This Row],[Team Number]]&gt;0,MIN(_xlfn.RANK.EQ(RobotDesignResults[[#This Row],[Robot Design Score]],RobotDesignResults[Robot Design Score],0),NumberOfTeams),NumberOfTeams+1)</f>
        <v>1</v>
      </c>
    </row>
    <row r="25" spans="1:14" ht="30" customHeight="1">
      <c r="A25" s="88"/>
      <c r="B25" s="89" t="str">
        <f>IF(ISNA(INDEX(OfficialTeamList[Team Name],MATCH(RobotDesignResults[[#This Row],[Team Number]], OfficialTeamList[Team Number],0))),"",INDEX(OfficialTeamList[Team Name],MATCH(RobotDesignResults[[#This Row],[Team Number]], OfficialTeamList[Team Number],0)))</f>
        <v/>
      </c>
      <c r="C25" s="88"/>
      <c r="D25" s="88"/>
      <c r="E25" s="88"/>
      <c r="F25" s="88"/>
      <c r="G25" s="88"/>
      <c r="H25" s="88"/>
      <c r="I25" s="88"/>
      <c r="J25" s="88"/>
      <c r="K25" s="88"/>
      <c r="L25" s="88"/>
      <c r="M25" s="52">
        <f>SUM(RobotDesignResults[[#This Row],[Identify - Strategy]:[Communicate - Fun (CV)]])</f>
        <v>0</v>
      </c>
      <c r="N25" s="48">
        <f>IF(RobotDesignResults[[#This Row],[Team Number]]&gt;0,MIN(_xlfn.RANK.EQ(RobotDesignResults[[#This Row],[Robot Design Score]],RobotDesignResults[Robot Design Score],0),NumberOfTeams),NumberOfTeams+1)</f>
        <v>1</v>
      </c>
    </row>
    <row r="26" spans="1:14" ht="30" customHeight="1">
      <c r="A26" s="88"/>
      <c r="B26" s="89" t="str">
        <f>IF(ISNA(INDEX(OfficialTeamList[Team Name],MATCH(RobotDesignResults[[#This Row],[Team Number]], OfficialTeamList[Team Number],0))),"",INDEX(OfficialTeamList[Team Name],MATCH(RobotDesignResults[[#This Row],[Team Number]], OfficialTeamList[Team Number],0)))</f>
        <v/>
      </c>
      <c r="C26" s="88"/>
      <c r="D26" s="88"/>
      <c r="E26" s="88"/>
      <c r="F26" s="88"/>
      <c r="G26" s="88"/>
      <c r="H26" s="88"/>
      <c r="I26" s="88"/>
      <c r="J26" s="88"/>
      <c r="K26" s="88"/>
      <c r="L26" s="88"/>
      <c r="M26" s="52">
        <f>SUM(RobotDesignResults[[#This Row],[Identify - Strategy]:[Communicate - Fun (CV)]])</f>
        <v>0</v>
      </c>
      <c r="N26" s="48">
        <f>IF(RobotDesignResults[[#This Row],[Team Number]]&gt;0,MIN(_xlfn.RANK.EQ(RobotDesignResults[[#This Row],[Robot Design Score]],RobotDesignResults[Robot Design Score],0),NumberOfTeams),NumberOfTeams+1)</f>
        <v>1</v>
      </c>
    </row>
    <row r="27" spans="1:14" ht="30" customHeight="1">
      <c r="A27" s="88"/>
      <c r="B27" s="89" t="str">
        <f>IF(ISNA(INDEX(OfficialTeamList[Team Name],MATCH(RobotDesignResults[[#This Row],[Team Number]], OfficialTeamList[Team Number],0))),"",INDEX(OfficialTeamList[Team Name],MATCH(RobotDesignResults[[#This Row],[Team Number]], OfficialTeamList[Team Number],0)))</f>
        <v/>
      </c>
      <c r="C27" s="88"/>
      <c r="D27" s="88"/>
      <c r="E27" s="88"/>
      <c r="F27" s="88"/>
      <c r="G27" s="88"/>
      <c r="H27" s="88"/>
      <c r="I27" s="88"/>
      <c r="J27" s="88"/>
      <c r="K27" s="88"/>
      <c r="L27" s="88"/>
      <c r="M27" s="52">
        <f>SUM(RobotDesignResults[[#This Row],[Identify - Strategy]:[Communicate - Fun (CV)]])</f>
        <v>0</v>
      </c>
      <c r="N27" s="48">
        <f>IF(RobotDesignResults[[#This Row],[Team Number]]&gt;0,MIN(_xlfn.RANK.EQ(RobotDesignResults[[#This Row],[Robot Design Score]],RobotDesignResults[Robot Design Score],0),NumberOfTeams),NumberOfTeams+1)</f>
        <v>1</v>
      </c>
    </row>
    <row r="28" spans="1:14" ht="30" customHeight="1">
      <c r="A28" s="88"/>
      <c r="B28" s="89" t="str">
        <f>IF(ISNA(INDEX(OfficialTeamList[Team Name],MATCH(RobotDesignResults[[#This Row],[Team Number]], OfficialTeamList[Team Number],0))),"",INDEX(OfficialTeamList[Team Name],MATCH(RobotDesignResults[[#This Row],[Team Number]], OfficialTeamList[Team Number],0)))</f>
        <v/>
      </c>
      <c r="C28" s="88"/>
      <c r="D28" s="88"/>
      <c r="E28" s="88"/>
      <c r="F28" s="88"/>
      <c r="G28" s="88"/>
      <c r="H28" s="88"/>
      <c r="I28" s="88"/>
      <c r="J28" s="88"/>
      <c r="K28" s="88"/>
      <c r="L28" s="88"/>
      <c r="M28" s="52">
        <f>SUM(RobotDesignResults[[#This Row],[Identify - Strategy]:[Communicate - Fun (CV)]])</f>
        <v>0</v>
      </c>
      <c r="N28" s="48">
        <f>IF(RobotDesignResults[[#This Row],[Team Number]]&gt;0,MIN(_xlfn.RANK.EQ(RobotDesignResults[[#This Row],[Robot Design Score]],RobotDesignResults[Robot Design Score],0),NumberOfTeams),NumberOfTeams+1)</f>
        <v>1</v>
      </c>
    </row>
    <row r="29" spans="1:14" ht="30" customHeight="1">
      <c r="A29" s="88"/>
      <c r="B29" s="89" t="str">
        <f>IF(ISNA(INDEX(OfficialTeamList[Team Name],MATCH(RobotDesignResults[[#This Row],[Team Number]], OfficialTeamList[Team Number],0))),"",INDEX(OfficialTeamList[Team Name],MATCH(RobotDesignResults[[#This Row],[Team Number]], OfficialTeamList[Team Number],0)))</f>
        <v/>
      </c>
      <c r="C29" s="88"/>
      <c r="D29" s="88"/>
      <c r="E29" s="88"/>
      <c r="F29" s="88"/>
      <c r="G29" s="88"/>
      <c r="H29" s="88"/>
      <c r="I29" s="88"/>
      <c r="J29" s="88"/>
      <c r="K29" s="88"/>
      <c r="L29" s="88"/>
      <c r="M29" s="52">
        <f>SUM(RobotDesignResults[[#This Row],[Identify - Strategy]:[Communicate - Fun (CV)]])</f>
        <v>0</v>
      </c>
      <c r="N29" s="48">
        <f>IF(RobotDesignResults[[#This Row],[Team Number]]&gt;0,MIN(_xlfn.RANK.EQ(RobotDesignResults[[#This Row],[Robot Design Score]],RobotDesignResults[Robot Design Score],0),NumberOfTeams),NumberOfTeams+1)</f>
        <v>1</v>
      </c>
    </row>
    <row r="30" spans="1:14" ht="30" customHeight="1">
      <c r="A30" s="88"/>
      <c r="B30" s="89" t="str">
        <f>IF(ISNA(INDEX(OfficialTeamList[Team Name],MATCH(RobotDesignResults[[#This Row],[Team Number]], OfficialTeamList[Team Number],0))),"",INDEX(OfficialTeamList[Team Name],MATCH(RobotDesignResults[[#This Row],[Team Number]], OfficialTeamList[Team Number],0)))</f>
        <v/>
      </c>
      <c r="C30" s="88"/>
      <c r="D30" s="88"/>
      <c r="E30" s="88"/>
      <c r="F30" s="88"/>
      <c r="G30" s="88"/>
      <c r="H30" s="88"/>
      <c r="I30" s="88"/>
      <c r="J30" s="88"/>
      <c r="K30" s="88"/>
      <c r="L30" s="88"/>
      <c r="M30" s="52">
        <f>SUM(RobotDesignResults[[#This Row],[Identify - Strategy]:[Communicate - Fun (CV)]])</f>
        <v>0</v>
      </c>
      <c r="N30" s="48">
        <f>IF(RobotDesignResults[[#This Row],[Team Number]]&gt;0,MIN(_xlfn.RANK.EQ(RobotDesignResults[[#This Row],[Robot Design Score]],RobotDesignResults[Robot Design Score],0),NumberOfTeams),NumberOfTeams+1)</f>
        <v>1</v>
      </c>
    </row>
    <row r="31" spans="1:14" ht="30" customHeight="1">
      <c r="A31" s="88"/>
      <c r="B31" s="89" t="str">
        <f>IF(ISNA(INDEX(OfficialTeamList[Team Name],MATCH(RobotDesignResults[[#This Row],[Team Number]], OfficialTeamList[Team Number],0))),"",INDEX(OfficialTeamList[Team Name],MATCH(RobotDesignResults[[#This Row],[Team Number]], OfficialTeamList[Team Number],0)))</f>
        <v/>
      </c>
      <c r="C31" s="88"/>
      <c r="D31" s="88"/>
      <c r="E31" s="88"/>
      <c r="F31" s="88"/>
      <c r="G31" s="88"/>
      <c r="H31" s="88"/>
      <c r="I31" s="88"/>
      <c r="J31" s="88"/>
      <c r="K31" s="88"/>
      <c r="L31" s="88"/>
      <c r="M31" s="52">
        <f>SUM(RobotDesignResults[[#This Row],[Identify - Strategy]:[Communicate - Fun (CV)]])</f>
        <v>0</v>
      </c>
      <c r="N31" s="48">
        <f>IF(RobotDesignResults[[#This Row],[Team Number]]&gt;0,MIN(_xlfn.RANK.EQ(RobotDesignResults[[#This Row],[Robot Design Score]],RobotDesignResults[Robot Design Score],0),NumberOfTeams),NumberOfTeams+1)</f>
        <v>1</v>
      </c>
    </row>
    <row r="32" spans="1:14" ht="30" customHeight="1">
      <c r="A32" s="88"/>
      <c r="B32" s="89" t="str">
        <f>IF(ISNA(INDEX(OfficialTeamList[Team Name],MATCH(RobotDesignResults[[#This Row],[Team Number]], OfficialTeamList[Team Number],0))),"",INDEX(OfficialTeamList[Team Name],MATCH(RobotDesignResults[[#This Row],[Team Number]], OfficialTeamList[Team Number],0)))</f>
        <v/>
      </c>
      <c r="C32" s="88"/>
      <c r="D32" s="88"/>
      <c r="E32" s="88"/>
      <c r="F32" s="88"/>
      <c r="G32" s="88"/>
      <c r="H32" s="88"/>
      <c r="I32" s="88"/>
      <c r="J32" s="88"/>
      <c r="K32" s="88"/>
      <c r="L32" s="88"/>
      <c r="M32" s="52">
        <f>SUM(RobotDesignResults[[#This Row],[Identify - Strategy]:[Communicate - Fun (CV)]])</f>
        <v>0</v>
      </c>
      <c r="N32" s="48">
        <f>IF(RobotDesignResults[[#This Row],[Team Number]]&gt;0,MIN(_xlfn.RANK.EQ(RobotDesignResults[[#This Row],[Robot Design Score]],RobotDesignResults[Robot Design Score],0),NumberOfTeams),NumberOfTeams+1)</f>
        <v>1</v>
      </c>
    </row>
    <row r="33" spans="1:14" ht="30" customHeight="1">
      <c r="A33" s="88"/>
      <c r="B33" s="89" t="str">
        <f>IF(ISNA(INDEX(OfficialTeamList[Team Name],MATCH(RobotDesignResults[[#This Row],[Team Number]], OfficialTeamList[Team Number],0))),"",INDEX(OfficialTeamList[Team Name],MATCH(RobotDesignResults[[#This Row],[Team Number]], OfficialTeamList[Team Number],0)))</f>
        <v/>
      </c>
      <c r="C33" s="88"/>
      <c r="D33" s="88"/>
      <c r="E33" s="88"/>
      <c r="F33" s="88"/>
      <c r="G33" s="88"/>
      <c r="H33" s="88"/>
      <c r="I33" s="88"/>
      <c r="J33" s="88"/>
      <c r="K33" s="88"/>
      <c r="L33" s="88"/>
      <c r="M33" s="52">
        <f>SUM(RobotDesignResults[[#This Row],[Identify - Strategy]:[Communicate - Fun (CV)]])</f>
        <v>0</v>
      </c>
      <c r="N33" s="48">
        <f>IF(RobotDesignResults[[#This Row],[Team Number]]&gt;0,MIN(_xlfn.RANK.EQ(RobotDesignResults[[#This Row],[Robot Design Score]],RobotDesignResults[Robot Design Score],0),NumberOfTeams),NumberOfTeams+1)</f>
        <v>1</v>
      </c>
    </row>
    <row r="34" spans="1:14" ht="30" customHeight="1">
      <c r="A34" s="88"/>
      <c r="B34" s="89" t="str">
        <f>IF(ISNA(INDEX(OfficialTeamList[Team Name],MATCH(RobotDesignResults[[#This Row],[Team Number]], OfficialTeamList[Team Number],0))),"",INDEX(OfficialTeamList[Team Name],MATCH(RobotDesignResults[[#This Row],[Team Number]], OfficialTeamList[Team Number],0)))</f>
        <v/>
      </c>
      <c r="C34" s="88"/>
      <c r="D34" s="88"/>
      <c r="E34" s="88"/>
      <c r="F34" s="88"/>
      <c r="G34" s="88"/>
      <c r="H34" s="88"/>
      <c r="I34" s="88"/>
      <c r="J34" s="88"/>
      <c r="K34" s="88"/>
      <c r="L34" s="88"/>
      <c r="M34" s="52">
        <f>SUM(RobotDesignResults[[#This Row],[Identify - Strategy]:[Communicate - Fun (CV)]])</f>
        <v>0</v>
      </c>
      <c r="N34" s="48">
        <f>IF(RobotDesignResults[[#This Row],[Team Number]]&gt;0,MIN(_xlfn.RANK.EQ(RobotDesignResults[[#This Row],[Robot Design Score]],RobotDesignResults[Robot Design Score],0),NumberOfTeams),NumberOfTeams+1)</f>
        <v>1</v>
      </c>
    </row>
    <row r="35" spans="1:14" ht="30" customHeight="1">
      <c r="A35" s="88"/>
      <c r="B35" s="89" t="str">
        <f>IF(ISNA(INDEX(OfficialTeamList[Team Name],MATCH(RobotDesignResults[[#This Row],[Team Number]], OfficialTeamList[Team Number],0))),"",INDEX(OfficialTeamList[Team Name],MATCH(RobotDesignResults[[#This Row],[Team Number]], OfficialTeamList[Team Number],0)))</f>
        <v/>
      </c>
      <c r="C35" s="88"/>
      <c r="D35" s="88"/>
      <c r="E35" s="88"/>
      <c r="F35" s="88"/>
      <c r="G35" s="88"/>
      <c r="H35" s="88"/>
      <c r="I35" s="88"/>
      <c r="J35" s="88"/>
      <c r="K35" s="88"/>
      <c r="L35" s="88"/>
      <c r="M35" s="52">
        <f>SUM(RobotDesignResults[[#This Row],[Identify - Strategy]:[Communicate - Fun (CV)]])</f>
        <v>0</v>
      </c>
      <c r="N35" s="48">
        <f>IF(RobotDesignResults[[#This Row],[Team Number]]&gt;0,MIN(_xlfn.RANK.EQ(RobotDesignResults[[#This Row],[Robot Design Score]],RobotDesignResults[Robot Design Score],0),NumberOfTeams),NumberOfTeams+1)</f>
        <v>1</v>
      </c>
    </row>
    <row r="36" spans="1:14" ht="30" customHeight="1">
      <c r="A36" s="88"/>
      <c r="B36" s="89" t="str">
        <f>IF(ISNA(INDEX(OfficialTeamList[Team Name],MATCH(RobotDesignResults[[#This Row],[Team Number]], OfficialTeamList[Team Number],0))),"",INDEX(OfficialTeamList[Team Name],MATCH(RobotDesignResults[[#This Row],[Team Number]], OfficialTeamList[Team Number],0)))</f>
        <v/>
      </c>
      <c r="C36" s="88"/>
      <c r="D36" s="88"/>
      <c r="E36" s="88"/>
      <c r="F36" s="88"/>
      <c r="G36" s="88"/>
      <c r="H36" s="88"/>
      <c r="I36" s="88"/>
      <c r="J36" s="88"/>
      <c r="K36" s="88"/>
      <c r="L36" s="88"/>
      <c r="M36" s="52">
        <f>SUM(RobotDesignResults[[#This Row],[Identify - Strategy]:[Communicate - Fun (CV)]])</f>
        <v>0</v>
      </c>
      <c r="N36" s="48">
        <f>IF(RobotDesignResults[[#This Row],[Team Number]]&gt;0,MIN(_xlfn.RANK.EQ(RobotDesignResults[[#This Row],[Robot Design Score]],RobotDesignResults[Robot Design Score],0),NumberOfTeams),NumberOfTeams+1)</f>
        <v>1</v>
      </c>
    </row>
    <row r="37" spans="1:14" ht="30" customHeight="1">
      <c r="A37" s="88"/>
      <c r="B37" s="89" t="str">
        <f>IF(ISNA(INDEX(OfficialTeamList[Team Name],MATCH(RobotDesignResults[[#This Row],[Team Number]], OfficialTeamList[Team Number],0))),"",INDEX(OfficialTeamList[Team Name],MATCH(RobotDesignResults[[#This Row],[Team Number]], OfficialTeamList[Team Number],0)))</f>
        <v/>
      </c>
      <c r="C37" s="88"/>
      <c r="D37" s="88"/>
      <c r="E37" s="88"/>
      <c r="F37" s="88"/>
      <c r="G37" s="88"/>
      <c r="H37" s="88"/>
      <c r="I37" s="88"/>
      <c r="J37" s="88"/>
      <c r="K37" s="88"/>
      <c r="L37" s="88"/>
      <c r="M37" s="52">
        <f>SUM(RobotDesignResults[[#This Row],[Identify - Strategy]:[Communicate - Fun (CV)]])</f>
        <v>0</v>
      </c>
      <c r="N37" s="48">
        <f>IF(RobotDesignResults[[#This Row],[Team Number]]&gt;0,MIN(_xlfn.RANK.EQ(RobotDesignResults[[#This Row],[Robot Design Score]],RobotDesignResults[Robot Design Score],0),NumberOfTeams),NumberOfTeams+1)</f>
        <v>1</v>
      </c>
    </row>
    <row r="38" spans="1:14" ht="30" customHeight="1">
      <c r="A38" s="88"/>
      <c r="B38" s="89" t="str">
        <f>IF(ISNA(INDEX(OfficialTeamList[Team Name],MATCH(RobotDesignResults[[#This Row],[Team Number]], OfficialTeamList[Team Number],0))),"",INDEX(OfficialTeamList[Team Name],MATCH(RobotDesignResults[[#This Row],[Team Number]], OfficialTeamList[Team Number],0)))</f>
        <v/>
      </c>
      <c r="C38" s="88"/>
      <c r="D38" s="88"/>
      <c r="E38" s="88"/>
      <c r="F38" s="88"/>
      <c r="G38" s="88"/>
      <c r="H38" s="88"/>
      <c r="I38" s="88"/>
      <c r="J38" s="88"/>
      <c r="K38" s="88"/>
      <c r="L38" s="88"/>
      <c r="M38" s="52">
        <f>SUM(RobotDesignResults[[#This Row],[Identify - Strategy]:[Communicate - Fun (CV)]])</f>
        <v>0</v>
      </c>
      <c r="N38" s="48">
        <f>IF(RobotDesignResults[[#This Row],[Team Number]]&gt;0,MIN(_xlfn.RANK.EQ(RobotDesignResults[[#This Row],[Robot Design Score]],RobotDesignResults[Robot Design Score],0),NumberOfTeams),NumberOfTeams+1)</f>
        <v>1</v>
      </c>
    </row>
    <row r="39" spans="1:14" ht="30" customHeight="1">
      <c r="A39" s="88"/>
      <c r="B39" s="89" t="str">
        <f>IF(ISNA(INDEX(OfficialTeamList[Team Name],MATCH(RobotDesignResults[[#This Row],[Team Number]], OfficialTeamList[Team Number],0))),"",INDEX(OfficialTeamList[Team Name],MATCH(RobotDesignResults[[#This Row],[Team Number]], OfficialTeamList[Team Number],0)))</f>
        <v/>
      </c>
      <c r="C39" s="88"/>
      <c r="D39" s="88"/>
      <c r="E39" s="88"/>
      <c r="F39" s="88"/>
      <c r="G39" s="88"/>
      <c r="H39" s="88"/>
      <c r="I39" s="88"/>
      <c r="J39" s="88"/>
      <c r="K39" s="88"/>
      <c r="L39" s="88"/>
      <c r="M39" s="52">
        <f>SUM(RobotDesignResults[[#This Row],[Identify - Strategy]:[Communicate - Fun (CV)]])</f>
        <v>0</v>
      </c>
      <c r="N39" s="48">
        <f>IF(RobotDesignResults[[#This Row],[Team Number]]&gt;0,MIN(_xlfn.RANK.EQ(RobotDesignResults[[#This Row],[Robot Design Score]],RobotDesignResults[Robot Design Score],0),NumberOfTeams),NumberOfTeams+1)</f>
        <v>1</v>
      </c>
    </row>
    <row r="40" spans="1:14" ht="30" customHeight="1">
      <c r="A40" s="88"/>
      <c r="B40" s="89" t="str">
        <f>IF(ISNA(INDEX(OfficialTeamList[Team Name],MATCH(RobotDesignResults[[#This Row],[Team Number]], OfficialTeamList[Team Number],0))),"",INDEX(OfficialTeamList[Team Name],MATCH(RobotDesignResults[[#This Row],[Team Number]], OfficialTeamList[Team Number],0)))</f>
        <v/>
      </c>
      <c r="C40" s="88"/>
      <c r="D40" s="88"/>
      <c r="E40" s="88"/>
      <c r="F40" s="88"/>
      <c r="G40" s="88"/>
      <c r="H40" s="88"/>
      <c r="I40" s="88"/>
      <c r="J40" s="88"/>
      <c r="K40" s="88"/>
      <c r="L40" s="88"/>
      <c r="M40" s="52">
        <f>SUM(RobotDesignResults[[#This Row],[Identify - Strategy]:[Communicate - Fun (CV)]])</f>
        <v>0</v>
      </c>
      <c r="N40" s="48">
        <f>IF(RobotDesignResults[[#This Row],[Team Number]]&gt;0,MIN(_xlfn.RANK.EQ(RobotDesignResults[[#This Row],[Robot Design Score]],RobotDesignResults[Robot Design Score],0),NumberOfTeams),NumberOfTeams+1)</f>
        <v>1</v>
      </c>
    </row>
    <row r="41" spans="1:14" ht="30" customHeight="1">
      <c r="A41" s="88"/>
      <c r="B41" s="89" t="str">
        <f>IF(ISNA(INDEX(OfficialTeamList[Team Name],MATCH(RobotDesignResults[[#This Row],[Team Number]], OfficialTeamList[Team Number],0))),"",INDEX(OfficialTeamList[Team Name],MATCH(RobotDesignResults[[#This Row],[Team Number]], OfficialTeamList[Team Number],0)))</f>
        <v/>
      </c>
      <c r="C41" s="88"/>
      <c r="D41" s="88"/>
      <c r="E41" s="88"/>
      <c r="F41" s="88"/>
      <c r="G41" s="88"/>
      <c r="H41" s="88"/>
      <c r="I41" s="88"/>
      <c r="J41" s="88"/>
      <c r="K41" s="88"/>
      <c r="L41" s="88"/>
      <c r="M41" s="52">
        <f>SUM(RobotDesignResults[[#This Row],[Identify - Strategy]:[Communicate - Fun (CV)]])</f>
        <v>0</v>
      </c>
      <c r="N41" s="48">
        <f>IF(RobotDesignResults[[#This Row],[Team Number]]&gt;0,MIN(_xlfn.RANK.EQ(RobotDesignResults[[#This Row],[Robot Design Score]],RobotDesignResults[Robot Design Score],0),NumberOfTeams),NumberOfTeams+1)</f>
        <v>1</v>
      </c>
    </row>
    <row r="42" spans="1:14" ht="30" customHeight="1">
      <c r="A42" s="88"/>
      <c r="B42" s="89" t="str">
        <f>IF(ISNA(INDEX(OfficialTeamList[Team Name],MATCH(RobotDesignResults[[#This Row],[Team Number]], OfficialTeamList[Team Number],0))),"",INDEX(OfficialTeamList[Team Name],MATCH(RobotDesignResults[[#This Row],[Team Number]], OfficialTeamList[Team Number],0)))</f>
        <v/>
      </c>
      <c r="C42" s="88"/>
      <c r="D42" s="88"/>
      <c r="E42" s="88"/>
      <c r="F42" s="88"/>
      <c r="G42" s="88"/>
      <c r="H42" s="88"/>
      <c r="I42" s="88"/>
      <c r="J42" s="88"/>
      <c r="K42" s="88"/>
      <c r="L42" s="88"/>
      <c r="M42" s="52">
        <f>SUM(RobotDesignResults[[#This Row],[Identify - Strategy]:[Communicate - Fun (CV)]])</f>
        <v>0</v>
      </c>
      <c r="N42" s="48">
        <f>IF(RobotDesignResults[[#This Row],[Team Number]]&gt;0,MIN(_xlfn.RANK.EQ(RobotDesignResults[[#This Row],[Robot Design Score]],RobotDesignResults[Robot Design Score],0),NumberOfTeams),NumberOfTeams+1)</f>
        <v>1</v>
      </c>
    </row>
    <row r="43" spans="1:14" ht="30" customHeight="1">
      <c r="A43" s="88"/>
      <c r="B43" s="89" t="str">
        <f>IF(ISNA(INDEX(OfficialTeamList[Team Name],MATCH(RobotDesignResults[[#This Row],[Team Number]], OfficialTeamList[Team Number],0))),"",INDEX(OfficialTeamList[Team Name],MATCH(RobotDesignResults[[#This Row],[Team Number]], OfficialTeamList[Team Number],0)))</f>
        <v/>
      </c>
      <c r="C43" s="88"/>
      <c r="D43" s="88"/>
      <c r="E43" s="88"/>
      <c r="F43" s="88"/>
      <c r="G43" s="88"/>
      <c r="H43" s="88"/>
      <c r="I43" s="88"/>
      <c r="J43" s="88"/>
      <c r="K43" s="88"/>
      <c r="L43" s="88"/>
      <c r="M43" s="52">
        <f>SUM(RobotDesignResults[[#This Row],[Identify - Strategy]:[Communicate - Fun (CV)]])</f>
        <v>0</v>
      </c>
      <c r="N43" s="48">
        <f>IF(RobotDesignResults[[#This Row],[Team Number]]&gt;0,MIN(_xlfn.RANK.EQ(RobotDesignResults[[#This Row],[Robot Design Score]],RobotDesignResults[Robot Design Score],0),NumberOfTeams),NumberOfTeams+1)</f>
        <v>1</v>
      </c>
    </row>
    <row r="44" spans="1:14" ht="30" customHeight="1">
      <c r="A44" s="88"/>
      <c r="B44" s="89" t="str">
        <f>IF(ISNA(INDEX(OfficialTeamList[Team Name],MATCH(RobotDesignResults[[#This Row],[Team Number]], OfficialTeamList[Team Number],0))),"",INDEX(OfficialTeamList[Team Name],MATCH(RobotDesignResults[[#This Row],[Team Number]], OfficialTeamList[Team Number],0)))</f>
        <v/>
      </c>
      <c r="C44" s="88"/>
      <c r="D44" s="88"/>
      <c r="E44" s="88"/>
      <c r="F44" s="88"/>
      <c r="G44" s="88"/>
      <c r="H44" s="88"/>
      <c r="I44" s="88"/>
      <c r="J44" s="88"/>
      <c r="K44" s="88"/>
      <c r="L44" s="88"/>
      <c r="M44" s="52">
        <f>SUM(RobotDesignResults[[#This Row],[Identify - Strategy]:[Communicate - Fun (CV)]])</f>
        <v>0</v>
      </c>
      <c r="N44" s="48">
        <f>IF(RobotDesignResults[[#This Row],[Team Number]]&gt;0,MIN(_xlfn.RANK.EQ(RobotDesignResults[[#This Row],[Robot Design Score]],RobotDesignResults[Robot Design Score],0),NumberOfTeams),NumberOfTeams+1)</f>
        <v>1</v>
      </c>
    </row>
    <row r="45" spans="1:14" ht="30" customHeight="1">
      <c r="A45" s="88"/>
      <c r="B45" s="89" t="str">
        <f>IF(ISNA(INDEX(OfficialTeamList[Team Name],MATCH(RobotDesignResults[[#This Row],[Team Number]], OfficialTeamList[Team Number],0))),"",INDEX(OfficialTeamList[Team Name],MATCH(RobotDesignResults[[#This Row],[Team Number]], OfficialTeamList[Team Number],0)))</f>
        <v/>
      </c>
      <c r="C45" s="88"/>
      <c r="D45" s="88"/>
      <c r="E45" s="88"/>
      <c r="F45" s="88"/>
      <c r="G45" s="88"/>
      <c r="H45" s="88"/>
      <c r="I45" s="88"/>
      <c r="J45" s="88"/>
      <c r="K45" s="88"/>
      <c r="L45" s="88"/>
      <c r="M45" s="52">
        <f>SUM(RobotDesignResults[[#This Row],[Identify - Strategy]:[Communicate - Fun (CV)]])</f>
        <v>0</v>
      </c>
      <c r="N45" s="48">
        <f>IF(RobotDesignResults[[#This Row],[Team Number]]&gt;0,MIN(_xlfn.RANK.EQ(RobotDesignResults[[#This Row],[Robot Design Score]],RobotDesignResults[Robot Design Score],0),NumberOfTeams),NumberOfTeams+1)</f>
        <v>1</v>
      </c>
    </row>
    <row r="46" spans="1:14" ht="30" customHeight="1">
      <c r="A46" s="88"/>
      <c r="B46" s="89" t="str">
        <f>IF(ISNA(INDEX(OfficialTeamList[Team Name],MATCH(RobotDesignResults[[#This Row],[Team Number]], OfficialTeamList[Team Number],0))),"",INDEX(OfficialTeamList[Team Name],MATCH(RobotDesignResults[[#This Row],[Team Number]], OfficialTeamList[Team Number],0)))</f>
        <v/>
      </c>
      <c r="C46" s="88"/>
      <c r="D46" s="88"/>
      <c r="E46" s="88"/>
      <c r="F46" s="88"/>
      <c r="G46" s="88"/>
      <c r="H46" s="88"/>
      <c r="I46" s="88"/>
      <c r="J46" s="88"/>
      <c r="K46" s="88"/>
      <c r="L46" s="88"/>
      <c r="M46" s="52">
        <f>SUM(RobotDesignResults[[#This Row],[Identify - Strategy]:[Communicate - Fun (CV)]])</f>
        <v>0</v>
      </c>
      <c r="N46" s="48">
        <f>IF(RobotDesignResults[[#This Row],[Team Number]]&gt;0,MIN(_xlfn.RANK.EQ(RobotDesignResults[[#This Row],[Robot Design Score]],RobotDesignResults[Robot Design Score],0),NumberOfTeams),NumberOfTeams+1)</f>
        <v>1</v>
      </c>
    </row>
    <row r="47" spans="1:14" ht="30" customHeight="1">
      <c r="A47" s="88"/>
      <c r="B47" s="89" t="str">
        <f>IF(ISNA(INDEX(OfficialTeamList[Team Name],MATCH(RobotDesignResults[[#This Row],[Team Number]], OfficialTeamList[Team Number],0))),"",INDEX(OfficialTeamList[Team Name],MATCH(RobotDesignResults[[#This Row],[Team Number]], OfficialTeamList[Team Number],0)))</f>
        <v/>
      </c>
      <c r="C47" s="88"/>
      <c r="D47" s="88"/>
      <c r="E47" s="88"/>
      <c r="F47" s="88"/>
      <c r="G47" s="88"/>
      <c r="H47" s="88"/>
      <c r="I47" s="88"/>
      <c r="J47" s="88"/>
      <c r="K47" s="88"/>
      <c r="L47" s="88"/>
      <c r="M47" s="52">
        <f>SUM(RobotDesignResults[[#This Row],[Identify - Strategy]:[Communicate - Fun (CV)]])</f>
        <v>0</v>
      </c>
      <c r="N47" s="48">
        <f>IF(RobotDesignResults[[#This Row],[Team Number]]&gt;0,MIN(_xlfn.RANK.EQ(RobotDesignResults[[#This Row],[Robot Design Score]],RobotDesignResults[Robot Design Score],0),NumberOfTeams),NumberOfTeams+1)</f>
        <v>1</v>
      </c>
    </row>
    <row r="48" spans="1:14" ht="30" customHeight="1">
      <c r="A48" s="88"/>
      <c r="B48" s="89" t="str">
        <f>IF(ISNA(INDEX(OfficialTeamList[Team Name],MATCH(RobotDesignResults[[#This Row],[Team Number]], OfficialTeamList[Team Number],0))),"",INDEX(OfficialTeamList[Team Name],MATCH(RobotDesignResults[[#This Row],[Team Number]], OfficialTeamList[Team Number],0)))</f>
        <v/>
      </c>
      <c r="C48" s="88"/>
      <c r="D48" s="88"/>
      <c r="E48" s="88"/>
      <c r="F48" s="88"/>
      <c r="G48" s="88"/>
      <c r="H48" s="88"/>
      <c r="I48" s="88"/>
      <c r="J48" s="88"/>
      <c r="K48" s="88"/>
      <c r="L48" s="88"/>
      <c r="M48" s="52">
        <f>SUM(RobotDesignResults[[#This Row],[Identify - Strategy]:[Communicate - Fun (CV)]])</f>
        <v>0</v>
      </c>
      <c r="N48" s="48">
        <f>IF(RobotDesignResults[[#This Row],[Team Number]]&gt;0,MIN(_xlfn.RANK.EQ(RobotDesignResults[[#This Row],[Robot Design Score]],RobotDesignResults[Robot Design Score],0),NumberOfTeams),NumberOfTeams+1)</f>
        <v>1</v>
      </c>
    </row>
    <row r="49" spans="1:14" ht="30" customHeight="1">
      <c r="A49" s="88"/>
      <c r="B49" s="89" t="str">
        <f>IF(ISNA(INDEX(OfficialTeamList[Team Name],MATCH(RobotDesignResults[[#This Row],[Team Number]], OfficialTeamList[Team Number],0))),"",INDEX(OfficialTeamList[Team Name],MATCH(RobotDesignResults[[#This Row],[Team Number]], OfficialTeamList[Team Number],0)))</f>
        <v/>
      </c>
      <c r="C49" s="88"/>
      <c r="D49" s="88"/>
      <c r="E49" s="88"/>
      <c r="F49" s="88"/>
      <c r="G49" s="88"/>
      <c r="H49" s="88"/>
      <c r="I49" s="88"/>
      <c r="J49" s="88"/>
      <c r="K49" s="88"/>
      <c r="L49" s="88"/>
      <c r="M49" s="52">
        <f>SUM(RobotDesignResults[[#This Row],[Identify - Strategy]:[Communicate - Fun (CV)]])</f>
        <v>0</v>
      </c>
      <c r="N49" s="48">
        <f>IF(RobotDesignResults[[#This Row],[Team Number]]&gt;0,MIN(_xlfn.RANK.EQ(RobotDesignResults[[#This Row],[Robot Design Score]],RobotDesignResults[Robot Design Score],0),NumberOfTeams),NumberOfTeams+1)</f>
        <v>1</v>
      </c>
    </row>
    <row r="50" spans="1:14" ht="30" customHeight="1">
      <c r="A50" s="88"/>
      <c r="B50" s="89" t="str">
        <f>IF(ISNA(INDEX(OfficialTeamList[Team Name],MATCH(RobotDesignResults[[#This Row],[Team Number]], OfficialTeamList[Team Number],0))),"",INDEX(OfficialTeamList[Team Name],MATCH(RobotDesignResults[[#This Row],[Team Number]], OfficialTeamList[Team Number],0)))</f>
        <v/>
      </c>
      <c r="C50" s="88"/>
      <c r="D50" s="88"/>
      <c r="E50" s="88"/>
      <c r="F50" s="88"/>
      <c r="G50" s="88"/>
      <c r="H50" s="88"/>
      <c r="I50" s="88"/>
      <c r="J50" s="88"/>
      <c r="K50" s="88"/>
      <c r="L50" s="88"/>
      <c r="M50" s="52">
        <f>SUM(RobotDesignResults[[#This Row],[Identify - Strategy]:[Communicate - Fun (CV)]])</f>
        <v>0</v>
      </c>
      <c r="N50" s="48">
        <f>IF(RobotDesignResults[[#This Row],[Team Number]]&gt;0,MIN(_xlfn.RANK.EQ(RobotDesignResults[[#This Row],[Robot Design Score]],RobotDesignResults[Robot Design Score],0),NumberOfTeams),NumberOfTeams+1)</f>
        <v>1</v>
      </c>
    </row>
    <row r="51" spans="1:14" ht="30" customHeight="1">
      <c r="A51" s="88"/>
      <c r="B51" s="89" t="str">
        <f>IF(ISNA(INDEX(OfficialTeamList[Team Name],MATCH(RobotDesignResults[[#This Row],[Team Number]], OfficialTeamList[Team Number],0))),"",INDEX(OfficialTeamList[Team Name],MATCH(RobotDesignResults[[#This Row],[Team Number]], OfficialTeamList[Team Number],0)))</f>
        <v/>
      </c>
      <c r="C51" s="88"/>
      <c r="D51" s="88"/>
      <c r="E51" s="88"/>
      <c r="F51" s="88"/>
      <c r="G51" s="88"/>
      <c r="H51" s="88"/>
      <c r="I51" s="88"/>
      <c r="J51" s="88"/>
      <c r="K51" s="88"/>
      <c r="L51" s="88"/>
      <c r="M51" s="52">
        <f>SUM(RobotDesignResults[[#This Row],[Identify - Strategy]:[Communicate - Fun (CV)]])</f>
        <v>0</v>
      </c>
      <c r="N51" s="48">
        <f>IF(RobotDesignResults[[#This Row],[Team Number]]&gt;0,MIN(_xlfn.RANK.EQ(RobotDesignResults[[#This Row],[Robot Design Score]],RobotDesignResults[Robot Design Score],0),NumberOfTeams),NumberOfTeams+1)</f>
        <v>1</v>
      </c>
    </row>
    <row r="52" spans="1:14" ht="30" customHeight="1">
      <c r="A52" s="88"/>
      <c r="B52" s="89" t="str">
        <f>IF(ISNA(INDEX(OfficialTeamList[Team Name],MATCH(RobotDesignResults[[#This Row],[Team Number]], OfficialTeamList[Team Number],0))),"",INDEX(OfficialTeamList[Team Name],MATCH(RobotDesignResults[[#This Row],[Team Number]], OfficialTeamList[Team Number],0)))</f>
        <v/>
      </c>
      <c r="C52" s="88"/>
      <c r="D52" s="88"/>
      <c r="E52" s="88"/>
      <c r="F52" s="88"/>
      <c r="G52" s="88"/>
      <c r="H52" s="88"/>
      <c r="I52" s="88"/>
      <c r="J52" s="88"/>
      <c r="K52" s="88"/>
      <c r="L52" s="88"/>
      <c r="M52" s="52">
        <f>SUM(RobotDesignResults[[#This Row],[Identify - Strategy]:[Communicate - Fun (CV)]])</f>
        <v>0</v>
      </c>
      <c r="N52" s="48">
        <f>IF(RobotDesignResults[[#This Row],[Team Number]]&gt;0,MIN(_xlfn.RANK.EQ(RobotDesignResults[[#This Row],[Robot Design Score]],RobotDesignResults[Robot Design Score],0),NumberOfTeams),NumberOfTeams+1)</f>
        <v>1</v>
      </c>
    </row>
    <row r="53" spans="1:14" ht="30" customHeight="1">
      <c r="A53" s="88"/>
      <c r="B53" s="89" t="str">
        <f>IF(ISNA(INDEX(OfficialTeamList[Team Name],MATCH(RobotDesignResults[[#This Row],[Team Number]], OfficialTeamList[Team Number],0))),"",INDEX(OfficialTeamList[Team Name],MATCH(RobotDesignResults[[#This Row],[Team Number]], OfficialTeamList[Team Number],0)))</f>
        <v/>
      </c>
      <c r="C53" s="88"/>
      <c r="D53" s="88"/>
      <c r="E53" s="88"/>
      <c r="F53" s="88"/>
      <c r="G53" s="88"/>
      <c r="H53" s="88"/>
      <c r="I53" s="88"/>
      <c r="J53" s="88"/>
      <c r="K53" s="88"/>
      <c r="L53" s="88"/>
      <c r="M53" s="52">
        <f>SUM(RobotDesignResults[[#This Row],[Identify - Strategy]:[Communicate - Fun (CV)]])</f>
        <v>0</v>
      </c>
      <c r="N53" s="48">
        <f>IF(RobotDesignResults[[#This Row],[Team Number]]&gt;0,MIN(_xlfn.RANK.EQ(RobotDesignResults[[#This Row],[Robot Design Score]],RobotDesignResults[Robot Design Score],0),NumberOfTeams),NumberOfTeams+1)</f>
        <v>1</v>
      </c>
    </row>
    <row r="54" spans="1:14" ht="30" customHeight="1">
      <c r="A54" s="88"/>
      <c r="B54" s="89" t="str">
        <f>IF(ISNA(INDEX(OfficialTeamList[Team Name],MATCH(RobotDesignResults[[#This Row],[Team Number]], OfficialTeamList[Team Number],0))),"",INDEX(OfficialTeamList[Team Name],MATCH(RobotDesignResults[[#This Row],[Team Number]], OfficialTeamList[Team Number],0)))</f>
        <v/>
      </c>
      <c r="C54" s="88"/>
      <c r="D54" s="88"/>
      <c r="E54" s="88"/>
      <c r="F54" s="88"/>
      <c r="G54" s="88"/>
      <c r="H54" s="88"/>
      <c r="I54" s="88"/>
      <c r="J54" s="88"/>
      <c r="K54" s="88"/>
      <c r="L54" s="88"/>
      <c r="M54" s="52">
        <f>SUM(RobotDesignResults[[#This Row],[Identify - Strategy]:[Communicate - Fun (CV)]])</f>
        <v>0</v>
      </c>
      <c r="N54" s="48">
        <f>IF(RobotDesignResults[[#This Row],[Team Number]]&gt;0,MIN(_xlfn.RANK.EQ(RobotDesignResults[[#This Row],[Robot Design Score]],RobotDesignResults[Robot Design Score],0),NumberOfTeams),NumberOfTeams+1)</f>
        <v>1</v>
      </c>
    </row>
    <row r="55" spans="1:14" ht="30" customHeight="1">
      <c r="A55" s="88"/>
      <c r="B55" s="89" t="str">
        <f>IF(ISNA(INDEX(OfficialTeamList[Team Name],MATCH(RobotDesignResults[[#This Row],[Team Number]], OfficialTeamList[Team Number],0))),"",INDEX(OfficialTeamList[Team Name],MATCH(RobotDesignResults[[#This Row],[Team Number]], OfficialTeamList[Team Number],0)))</f>
        <v/>
      </c>
      <c r="C55" s="88"/>
      <c r="D55" s="88"/>
      <c r="E55" s="88"/>
      <c r="F55" s="88"/>
      <c r="G55" s="88"/>
      <c r="H55" s="88"/>
      <c r="I55" s="88"/>
      <c r="J55" s="88"/>
      <c r="K55" s="88"/>
      <c r="L55" s="88"/>
      <c r="M55" s="52">
        <f>SUM(RobotDesignResults[[#This Row],[Identify - Strategy]:[Communicate - Fun (CV)]])</f>
        <v>0</v>
      </c>
      <c r="N55" s="48">
        <f>IF(RobotDesignResults[[#This Row],[Team Number]]&gt;0,MIN(_xlfn.RANK.EQ(RobotDesignResults[[#This Row],[Robot Design Score]],RobotDesignResults[Robot Design Score],0),NumberOfTeams),NumberOfTeams+1)</f>
        <v>1</v>
      </c>
    </row>
    <row r="56" spans="1:14" ht="30" customHeight="1">
      <c r="A56" s="88"/>
      <c r="B56" s="89" t="str">
        <f>IF(ISNA(INDEX(OfficialTeamList[Team Name],MATCH(RobotDesignResults[[#This Row],[Team Number]], OfficialTeamList[Team Number],0))),"",INDEX(OfficialTeamList[Team Name],MATCH(RobotDesignResults[[#This Row],[Team Number]], OfficialTeamList[Team Number],0)))</f>
        <v/>
      </c>
      <c r="C56" s="88"/>
      <c r="D56" s="88"/>
      <c r="E56" s="88"/>
      <c r="F56" s="88"/>
      <c r="G56" s="88"/>
      <c r="H56" s="88"/>
      <c r="I56" s="88"/>
      <c r="J56" s="88"/>
      <c r="K56" s="88"/>
      <c r="L56" s="88"/>
      <c r="M56" s="52">
        <f>SUM(RobotDesignResults[[#This Row],[Identify - Strategy]:[Communicate - Fun (CV)]])</f>
        <v>0</v>
      </c>
      <c r="N56" s="48">
        <f>IF(RobotDesignResults[[#This Row],[Team Number]]&gt;0,MIN(_xlfn.RANK.EQ(RobotDesignResults[[#This Row],[Robot Design Score]],RobotDesignResults[Robot Design Score],0),NumberOfTeams),NumberOfTeams+1)</f>
        <v>1</v>
      </c>
    </row>
    <row r="57" spans="1:14" ht="30" customHeight="1">
      <c r="A57" s="88"/>
      <c r="B57" s="89" t="str">
        <f>IF(ISNA(INDEX(OfficialTeamList[Team Name],MATCH(RobotDesignResults[[#This Row],[Team Number]], OfficialTeamList[Team Number],0))),"",INDEX(OfficialTeamList[Team Name],MATCH(RobotDesignResults[[#This Row],[Team Number]], OfficialTeamList[Team Number],0)))</f>
        <v/>
      </c>
      <c r="C57" s="88"/>
      <c r="D57" s="88"/>
      <c r="E57" s="88"/>
      <c r="F57" s="88"/>
      <c r="G57" s="88"/>
      <c r="H57" s="88"/>
      <c r="I57" s="88"/>
      <c r="J57" s="88"/>
      <c r="K57" s="88"/>
      <c r="L57" s="88"/>
      <c r="M57" s="52">
        <f>SUM(RobotDesignResults[[#This Row],[Identify - Strategy]:[Communicate - Fun (CV)]])</f>
        <v>0</v>
      </c>
      <c r="N57" s="48">
        <f>IF(RobotDesignResults[[#This Row],[Team Number]]&gt;0,MIN(_xlfn.RANK.EQ(RobotDesignResults[[#This Row],[Robot Design Score]],RobotDesignResults[Robot Design Score],0),NumberOfTeams),NumberOfTeams+1)</f>
        <v>1</v>
      </c>
    </row>
    <row r="58" spans="1:14" ht="30" customHeight="1">
      <c r="A58" s="88"/>
      <c r="B58" s="89" t="str">
        <f>IF(ISNA(INDEX(OfficialTeamList[Team Name],MATCH(RobotDesignResults[[#This Row],[Team Number]], OfficialTeamList[Team Number],0))),"",INDEX(OfficialTeamList[Team Name],MATCH(RobotDesignResults[[#This Row],[Team Number]], OfficialTeamList[Team Number],0)))</f>
        <v/>
      </c>
      <c r="C58" s="88"/>
      <c r="D58" s="88"/>
      <c r="E58" s="88"/>
      <c r="F58" s="88"/>
      <c r="G58" s="88"/>
      <c r="H58" s="88"/>
      <c r="I58" s="88"/>
      <c r="J58" s="88"/>
      <c r="K58" s="88"/>
      <c r="L58" s="88"/>
      <c r="M58" s="52">
        <f>SUM(RobotDesignResults[[#This Row],[Identify - Strategy]:[Communicate - Fun (CV)]])</f>
        <v>0</v>
      </c>
      <c r="N58" s="48">
        <f>IF(RobotDesignResults[[#This Row],[Team Number]]&gt;0,MIN(_xlfn.RANK.EQ(RobotDesignResults[[#This Row],[Robot Design Score]],RobotDesignResults[Robot Design Score],0),NumberOfTeams),NumberOfTeams+1)</f>
        <v>1</v>
      </c>
    </row>
    <row r="59" spans="1:14" ht="30" customHeight="1">
      <c r="A59" s="88"/>
      <c r="B59" s="89" t="str">
        <f>IF(ISNA(INDEX(OfficialTeamList[Team Name],MATCH(RobotDesignResults[[#This Row],[Team Number]], OfficialTeamList[Team Number],0))),"",INDEX(OfficialTeamList[Team Name],MATCH(RobotDesignResults[[#This Row],[Team Number]], OfficialTeamList[Team Number],0)))</f>
        <v/>
      </c>
      <c r="C59" s="88"/>
      <c r="D59" s="88"/>
      <c r="E59" s="88"/>
      <c r="F59" s="88"/>
      <c r="G59" s="88"/>
      <c r="H59" s="88"/>
      <c r="I59" s="88"/>
      <c r="J59" s="88"/>
      <c r="K59" s="88"/>
      <c r="L59" s="88"/>
      <c r="M59" s="52">
        <f>SUM(RobotDesignResults[[#This Row],[Identify - Strategy]:[Communicate - Fun (CV)]])</f>
        <v>0</v>
      </c>
      <c r="N59" s="48">
        <f>IF(RobotDesignResults[[#This Row],[Team Number]]&gt;0,MIN(_xlfn.RANK.EQ(RobotDesignResults[[#This Row],[Robot Design Score]],RobotDesignResults[Robot Design Score],0),NumberOfTeams),NumberOfTeams+1)</f>
        <v>1</v>
      </c>
    </row>
    <row r="60" spans="1:14" ht="30" customHeight="1">
      <c r="A60" s="88"/>
      <c r="B60" s="89" t="str">
        <f>IF(ISNA(INDEX(OfficialTeamList[Team Name],MATCH(RobotDesignResults[[#This Row],[Team Number]], OfficialTeamList[Team Number],0))),"",INDEX(OfficialTeamList[Team Name],MATCH(RobotDesignResults[[#This Row],[Team Number]], OfficialTeamList[Team Number],0)))</f>
        <v/>
      </c>
      <c r="C60" s="88"/>
      <c r="D60" s="88"/>
      <c r="E60" s="88"/>
      <c r="F60" s="88"/>
      <c r="G60" s="88"/>
      <c r="H60" s="88"/>
      <c r="I60" s="88"/>
      <c r="J60" s="88"/>
      <c r="K60" s="88"/>
      <c r="L60" s="88"/>
      <c r="M60" s="52">
        <f>SUM(RobotDesignResults[[#This Row],[Identify - Strategy]:[Communicate - Fun (CV)]])</f>
        <v>0</v>
      </c>
      <c r="N60" s="48">
        <f>IF(RobotDesignResults[[#This Row],[Team Number]]&gt;0,MIN(_xlfn.RANK.EQ(RobotDesignResults[[#This Row],[Robot Design Score]],RobotDesignResults[Robot Design Score],0),NumberOfTeams),NumberOfTeams+1)</f>
        <v>1</v>
      </c>
    </row>
    <row r="61" spans="1:14" ht="30" customHeight="1">
      <c r="A61" s="88"/>
      <c r="B61" s="89" t="str">
        <f>IF(ISNA(INDEX(OfficialTeamList[Team Name],MATCH(RobotDesignResults[[#This Row],[Team Number]], OfficialTeamList[Team Number],0))),"",INDEX(OfficialTeamList[Team Name],MATCH(RobotDesignResults[[#This Row],[Team Number]], OfficialTeamList[Team Number],0)))</f>
        <v/>
      </c>
      <c r="C61" s="88"/>
      <c r="D61" s="88"/>
      <c r="E61" s="88"/>
      <c r="F61" s="88"/>
      <c r="G61" s="88"/>
      <c r="H61" s="88"/>
      <c r="I61" s="88"/>
      <c r="J61" s="88"/>
      <c r="K61" s="88"/>
      <c r="L61" s="88"/>
      <c r="M61" s="52">
        <f>SUM(RobotDesignResults[[#This Row],[Identify - Strategy]:[Communicate - Fun (CV)]])</f>
        <v>0</v>
      </c>
      <c r="N61" s="48">
        <f>IF(RobotDesignResults[[#This Row],[Team Number]]&gt;0,MIN(_xlfn.RANK.EQ(RobotDesignResults[[#This Row],[Robot Design Score]],RobotDesignResults[Robot Design Score],0),NumberOfTeams),NumberOfTeams+1)</f>
        <v>1</v>
      </c>
    </row>
    <row r="62" spans="1:14" ht="30" customHeight="1">
      <c r="A62" s="88"/>
      <c r="B62" s="89" t="str">
        <f>IF(ISNA(INDEX(OfficialTeamList[Team Name],MATCH(RobotDesignResults[[#This Row],[Team Number]], OfficialTeamList[Team Number],0))),"",INDEX(OfficialTeamList[Team Name],MATCH(RobotDesignResults[[#This Row],[Team Number]], OfficialTeamList[Team Number],0)))</f>
        <v/>
      </c>
      <c r="C62" s="88"/>
      <c r="D62" s="88"/>
      <c r="E62" s="88"/>
      <c r="F62" s="88"/>
      <c r="G62" s="88"/>
      <c r="H62" s="88"/>
      <c r="I62" s="88"/>
      <c r="J62" s="88"/>
      <c r="K62" s="88"/>
      <c r="L62" s="88"/>
      <c r="M62" s="52">
        <f>SUM(RobotDesignResults[[#This Row],[Identify - Strategy]:[Communicate - Fun (CV)]])</f>
        <v>0</v>
      </c>
      <c r="N62" s="48">
        <f>IF(RobotDesignResults[[#This Row],[Team Number]]&gt;0,MIN(_xlfn.RANK.EQ(RobotDesignResults[[#This Row],[Robot Design Score]],RobotDesignResults[Robot Design Score],0),NumberOfTeams),NumberOfTeams+1)</f>
        <v>1</v>
      </c>
    </row>
    <row r="63" spans="1:14" ht="30" customHeight="1">
      <c r="A63" s="88"/>
      <c r="B63" s="89" t="str">
        <f>IF(ISNA(INDEX(OfficialTeamList[Team Name],MATCH(RobotDesignResults[[#This Row],[Team Number]], OfficialTeamList[Team Number],0))),"",INDEX(OfficialTeamList[Team Name],MATCH(RobotDesignResults[[#This Row],[Team Number]], OfficialTeamList[Team Number],0)))</f>
        <v/>
      </c>
      <c r="C63" s="88"/>
      <c r="D63" s="88"/>
      <c r="E63" s="88"/>
      <c r="F63" s="88"/>
      <c r="G63" s="88"/>
      <c r="H63" s="88"/>
      <c r="I63" s="88"/>
      <c r="J63" s="88"/>
      <c r="K63" s="88"/>
      <c r="L63" s="88"/>
      <c r="M63" s="52">
        <f>SUM(RobotDesignResults[[#This Row],[Identify - Strategy]:[Communicate - Fun (CV)]])</f>
        <v>0</v>
      </c>
      <c r="N63" s="48">
        <f>IF(RobotDesignResults[[#This Row],[Team Number]]&gt;0,MIN(_xlfn.RANK.EQ(RobotDesignResults[[#This Row],[Robot Design Score]],RobotDesignResults[Robot Design Score],0),NumberOfTeams),NumberOfTeams+1)</f>
        <v>1</v>
      </c>
    </row>
    <row r="64" spans="1:14" ht="30" customHeight="1">
      <c r="A64" s="88"/>
      <c r="B64" s="89" t="str">
        <f>IF(ISNA(INDEX(OfficialTeamList[Team Name],MATCH(RobotDesignResults[[#This Row],[Team Number]], OfficialTeamList[Team Number],0))),"",INDEX(OfficialTeamList[Team Name],MATCH(RobotDesignResults[[#This Row],[Team Number]], OfficialTeamList[Team Number],0)))</f>
        <v/>
      </c>
      <c r="C64" s="88"/>
      <c r="D64" s="88"/>
      <c r="E64" s="88"/>
      <c r="F64" s="88"/>
      <c r="G64" s="88"/>
      <c r="H64" s="88"/>
      <c r="I64" s="88"/>
      <c r="J64" s="88"/>
      <c r="K64" s="88"/>
      <c r="L64" s="88"/>
      <c r="M64" s="52">
        <f>SUM(RobotDesignResults[[#This Row],[Identify - Strategy]:[Communicate - Fun (CV)]])</f>
        <v>0</v>
      </c>
      <c r="N64" s="48">
        <f>IF(RobotDesignResults[[#This Row],[Team Number]]&gt;0,MIN(_xlfn.RANK.EQ(RobotDesignResults[[#This Row],[Robot Design Score]],RobotDesignResults[Robot Design Score],0),NumberOfTeams),NumberOfTeams+1)</f>
        <v>1</v>
      </c>
    </row>
    <row r="65" spans="1:14" ht="30" customHeight="1">
      <c r="A65" s="88"/>
      <c r="B65" s="89" t="str">
        <f>IF(ISNA(INDEX(OfficialTeamList[Team Name],MATCH(RobotDesignResults[[#This Row],[Team Number]], OfficialTeamList[Team Number],0))),"",INDEX(OfficialTeamList[Team Name],MATCH(RobotDesignResults[[#This Row],[Team Number]], OfficialTeamList[Team Number],0)))</f>
        <v/>
      </c>
      <c r="C65" s="88"/>
      <c r="D65" s="88"/>
      <c r="E65" s="88"/>
      <c r="F65" s="88"/>
      <c r="G65" s="88"/>
      <c r="H65" s="88"/>
      <c r="I65" s="88"/>
      <c r="J65" s="88"/>
      <c r="K65" s="88"/>
      <c r="L65" s="88"/>
      <c r="M65" s="52">
        <f>SUM(RobotDesignResults[[#This Row],[Identify - Strategy]:[Communicate - Fun (CV)]])</f>
        <v>0</v>
      </c>
      <c r="N65" s="48">
        <f>IF(RobotDesignResults[[#This Row],[Team Number]]&gt;0,MIN(_xlfn.RANK.EQ(RobotDesignResults[[#This Row],[Robot Design Score]],RobotDesignResults[Robot Design Score],0),NumberOfTeams),NumberOfTeams+1)</f>
        <v>1</v>
      </c>
    </row>
    <row r="66" spans="1:14" ht="30" customHeight="1">
      <c r="A66" s="88"/>
      <c r="B66" s="89" t="str">
        <f>IF(ISNA(INDEX(OfficialTeamList[Team Name],MATCH(RobotDesignResults[[#This Row],[Team Number]], OfficialTeamList[Team Number],0))),"",INDEX(OfficialTeamList[Team Name],MATCH(RobotDesignResults[[#This Row],[Team Number]], OfficialTeamList[Team Number],0)))</f>
        <v/>
      </c>
      <c r="C66" s="88"/>
      <c r="D66" s="88"/>
      <c r="E66" s="88"/>
      <c r="F66" s="88"/>
      <c r="G66" s="88"/>
      <c r="H66" s="88"/>
      <c r="I66" s="88"/>
      <c r="J66" s="88"/>
      <c r="K66" s="88"/>
      <c r="L66" s="88"/>
      <c r="M66" s="52">
        <f>SUM(RobotDesignResults[[#This Row],[Identify - Strategy]:[Communicate - Fun (CV)]])</f>
        <v>0</v>
      </c>
      <c r="N66" s="48">
        <f>IF(RobotDesignResults[[#This Row],[Team Number]]&gt;0,MIN(_xlfn.RANK.EQ(RobotDesignResults[[#This Row],[Robot Design Score]],RobotDesignResults[Robot Design Score],0),NumberOfTeams),NumberOfTeams+1)</f>
        <v>1</v>
      </c>
    </row>
    <row r="67" spans="1:14" ht="30" customHeight="1">
      <c r="A67" s="88"/>
      <c r="B67" s="89" t="str">
        <f>IF(ISNA(INDEX(OfficialTeamList[Team Name],MATCH(RobotDesignResults[[#This Row],[Team Number]], OfficialTeamList[Team Number],0))),"",INDEX(OfficialTeamList[Team Name],MATCH(RobotDesignResults[[#This Row],[Team Number]], OfficialTeamList[Team Number],0)))</f>
        <v/>
      </c>
      <c r="C67" s="88"/>
      <c r="D67" s="88"/>
      <c r="E67" s="88"/>
      <c r="F67" s="88"/>
      <c r="G67" s="88"/>
      <c r="H67" s="88"/>
      <c r="I67" s="88"/>
      <c r="J67" s="88"/>
      <c r="K67" s="88"/>
      <c r="L67" s="88"/>
      <c r="M67" s="52">
        <f>SUM(RobotDesignResults[[#This Row],[Identify - Strategy]:[Communicate - Fun (CV)]])</f>
        <v>0</v>
      </c>
      <c r="N67" s="48">
        <f>IF(RobotDesignResults[[#This Row],[Team Number]]&gt;0,MIN(_xlfn.RANK.EQ(RobotDesignResults[[#This Row],[Robot Design Score]],RobotDesignResults[Robot Design Score],0),NumberOfTeams),NumberOfTeams+1)</f>
        <v>1</v>
      </c>
    </row>
    <row r="68" spans="1:14" ht="30" customHeight="1">
      <c r="A68" s="88"/>
      <c r="B68" s="89" t="str">
        <f>IF(ISNA(INDEX(OfficialTeamList[Team Name],MATCH(RobotDesignResults[[#This Row],[Team Number]], OfficialTeamList[Team Number],0))),"",INDEX(OfficialTeamList[Team Name],MATCH(RobotDesignResults[[#This Row],[Team Number]], OfficialTeamList[Team Number],0)))</f>
        <v/>
      </c>
      <c r="C68" s="88"/>
      <c r="D68" s="88"/>
      <c r="E68" s="88"/>
      <c r="F68" s="88"/>
      <c r="G68" s="88"/>
      <c r="H68" s="88"/>
      <c r="I68" s="88"/>
      <c r="J68" s="88"/>
      <c r="K68" s="88"/>
      <c r="L68" s="88"/>
      <c r="M68" s="52">
        <f>SUM(RobotDesignResults[[#This Row],[Identify - Strategy]:[Communicate - Fun (CV)]])</f>
        <v>0</v>
      </c>
      <c r="N68" s="48">
        <f>IF(RobotDesignResults[[#This Row],[Team Number]]&gt;0,MIN(_xlfn.RANK.EQ(RobotDesignResults[[#This Row],[Robot Design Score]],RobotDesignResults[Robot Design Score],0),NumberOfTeams),NumberOfTeams+1)</f>
        <v>1</v>
      </c>
    </row>
    <row r="69" spans="1:14" ht="30" customHeight="1">
      <c r="A69" s="88"/>
      <c r="B69" s="89" t="str">
        <f>IF(ISNA(INDEX(OfficialTeamList[Team Name],MATCH(RobotDesignResults[[#This Row],[Team Number]], OfficialTeamList[Team Number],0))),"",INDEX(OfficialTeamList[Team Name],MATCH(RobotDesignResults[[#This Row],[Team Number]], OfficialTeamList[Team Number],0)))</f>
        <v/>
      </c>
      <c r="C69" s="88"/>
      <c r="D69" s="88"/>
      <c r="E69" s="88"/>
      <c r="F69" s="88"/>
      <c r="G69" s="88"/>
      <c r="H69" s="88"/>
      <c r="I69" s="88"/>
      <c r="J69" s="88"/>
      <c r="K69" s="88"/>
      <c r="L69" s="88"/>
      <c r="M69" s="52">
        <f>SUM(RobotDesignResults[[#This Row],[Identify - Strategy]:[Communicate - Fun (CV)]])</f>
        <v>0</v>
      </c>
      <c r="N69" s="48">
        <f>IF(RobotDesignResults[[#This Row],[Team Number]]&gt;0,MIN(_xlfn.RANK.EQ(RobotDesignResults[[#This Row],[Robot Design Score]],RobotDesignResults[Robot Design Score],0),NumberOfTeams),NumberOfTeams+1)</f>
        <v>1</v>
      </c>
    </row>
    <row r="70" spans="1:14" ht="30" customHeight="1">
      <c r="A70" s="88"/>
      <c r="B70" s="89" t="str">
        <f>IF(ISNA(INDEX(OfficialTeamList[Team Name],MATCH(RobotDesignResults[[#This Row],[Team Number]], OfficialTeamList[Team Number],0))),"",INDEX(OfficialTeamList[Team Name],MATCH(RobotDesignResults[[#This Row],[Team Number]], OfficialTeamList[Team Number],0)))</f>
        <v/>
      </c>
      <c r="C70" s="88"/>
      <c r="D70" s="88"/>
      <c r="E70" s="88"/>
      <c r="F70" s="88"/>
      <c r="G70" s="88"/>
      <c r="H70" s="88"/>
      <c r="I70" s="88"/>
      <c r="J70" s="88"/>
      <c r="K70" s="88"/>
      <c r="L70" s="88"/>
      <c r="M70" s="52">
        <f>SUM(RobotDesignResults[[#This Row],[Identify - Strategy]:[Communicate - Fun (CV)]])</f>
        <v>0</v>
      </c>
      <c r="N70" s="48">
        <f>IF(RobotDesignResults[[#This Row],[Team Number]]&gt;0,MIN(_xlfn.RANK.EQ(RobotDesignResults[[#This Row],[Robot Design Score]],RobotDesignResults[Robot Design Score],0),NumberOfTeams),NumberOfTeams+1)</f>
        <v>1</v>
      </c>
    </row>
    <row r="71" spans="1:14" ht="30" customHeight="1">
      <c r="A71" s="88"/>
      <c r="B71" s="89" t="str">
        <f>IF(ISNA(INDEX(OfficialTeamList[Team Name],MATCH(RobotDesignResults[[#This Row],[Team Number]], OfficialTeamList[Team Number],0))),"",INDEX(OfficialTeamList[Team Name],MATCH(RobotDesignResults[[#This Row],[Team Number]], OfficialTeamList[Team Number],0)))</f>
        <v/>
      </c>
      <c r="C71" s="88"/>
      <c r="D71" s="88"/>
      <c r="E71" s="88"/>
      <c r="F71" s="88"/>
      <c r="G71" s="88"/>
      <c r="H71" s="88"/>
      <c r="I71" s="88"/>
      <c r="J71" s="88"/>
      <c r="K71" s="88"/>
      <c r="L71" s="88"/>
      <c r="M71" s="52">
        <f>SUM(RobotDesignResults[[#This Row],[Identify - Strategy]:[Communicate - Fun (CV)]])</f>
        <v>0</v>
      </c>
      <c r="N71" s="48">
        <f>IF(RobotDesignResults[[#This Row],[Team Number]]&gt;0,MIN(_xlfn.RANK.EQ(RobotDesignResults[[#This Row],[Robot Design Score]],RobotDesignResults[Robot Design Score],0),NumberOfTeams),NumberOfTeams+1)</f>
        <v>1</v>
      </c>
    </row>
    <row r="72" spans="1:14" ht="30" customHeight="1">
      <c r="A72" s="88"/>
      <c r="B72" s="89" t="str">
        <f>IF(ISNA(INDEX(OfficialTeamList[Team Name],MATCH(RobotDesignResults[[#This Row],[Team Number]], OfficialTeamList[Team Number],0))),"",INDEX(OfficialTeamList[Team Name],MATCH(RobotDesignResults[[#This Row],[Team Number]], OfficialTeamList[Team Number],0)))</f>
        <v/>
      </c>
      <c r="C72" s="88"/>
      <c r="D72" s="88"/>
      <c r="E72" s="88"/>
      <c r="F72" s="88"/>
      <c r="G72" s="88"/>
      <c r="H72" s="88"/>
      <c r="I72" s="88"/>
      <c r="J72" s="88"/>
      <c r="K72" s="88"/>
      <c r="L72" s="88"/>
      <c r="M72" s="52">
        <f>SUM(RobotDesignResults[[#This Row],[Identify - Strategy]:[Communicate - Fun (CV)]])</f>
        <v>0</v>
      </c>
      <c r="N72" s="48">
        <f>IF(RobotDesignResults[[#This Row],[Team Number]]&gt;0,MIN(_xlfn.RANK.EQ(RobotDesignResults[[#This Row],[Robot Design Score]],RobotDesignResults[Robot Design Score],0),NumberOfTeams),NumberOfTeams+1)</f>
        <v>1</v>
      </c>
    </row>
    <row r="73" spans="1:14" ht="30" customHeight="1">
      <c r="A73" s="88"/>
      <c r="B73" s="89" t="str">
        <f>IF(ISNA(INDEX(OfficialTeamList[Team Name],MATCH(RobotDesignResults[[#This Row],[Team Number]], OfficialTeamList[Team Number],0))),"",INDEX(OfficialTeamList[Team Name],MATCH(RobotDesignResults[[#This Row],[Team Number]], OfficialTeamList[Team Number],0)))</f>
        <v/>
      </c>
      <c r="C73" s="88"/>
      <c r="D73" s="88"/>
      <c r="E73" s="88"/>
      <c r="F73" s="88"/>
      <c r="G73" s="88"/>
      <c r="H73" s="88"/>
      <c r="I73" s="88"/>
      <c r="J73" s="88"/>
      <c r="K73" s="88"/>
      <c r="L73" s="88"/>
      <c r="M73" s="52">
        <f>SUM(RobotDesignResults[[#This Row],[Identify - Strategy]:[Communicate - Fun (CV)]])</f>
        <v>0</v>
      </c>
      <c r="N73" s="48">
        <f>IF(RobotDesignResults[[#This Row],[Team Number]]&gt;0,MIN(_xlfn.RANK.EQ(RobotDesignResults[[#This Row],[Robot Design Score]],RobotDesignResults[Robot Design Score],0),NumberOfTeams),NumberOfTeams+1)</f>
        <v>1</v>
      </c>
    </row>
    <row r="74" spans="1:14" ht="30" customHeight="1">
      <c r="A74" s="88"/>
      <c r="B74" s="89" t="str">
        <f>IF(ISNA(INDEX(OfficialTeamList[Team Name],MATCH(RobotDesignResults[[#This Row],[Team Number]], OfficialTeamList[Team Number],0))),"",INDEX(OfficialTeamList[Team Name],MATCH(RobotDesignResults[[#This Row],[Team Number]], OfficialTeamList[Team Number],0)))</f>
        <v/>
      </c>
      <c r="C74" s="88"/>
      <c r="D74" s="88"/>
      <c r="E74" s="88"/>
      <c r="F74" s="88"/>
      <c r="G74" s="88"/>
      <c r="H74" s="88"/>
      <c r="I74" s="88"/>
      <c r="J74" s="88"/>
      <c r="K74" s="88"/>
      <c r="L74" s="88"/>
      <c r="M74" s="52">
        <f>SUM(RobotDesignResults[[#This Row],[Identify - Strategy]:[Communicate - Fun (CV)]])</f>
        <v>0</v>
      </c>
      <c r="N74" s="48">
        <f>IF(RobotDesignResults[[#This Row],[Team Number]]&gt;0,MIN(_xlfn.RANK.EQ(RobotDesignResults[[#This Row],[Robot Design Score]],RobotDesignResults[Robot Design Score],0),NumberOfTeams),NumberOfTeams+1)</f>
        <v>1</v>
      </c>
    </row>
    <row r="75" spans="1:14" ht="30" customHeight="1">
      <c r="A75" s="88"/>
      <c r="B75" s="89" t="str">
        <f>IF(ISNA(INDEX(OfficialTeamList[Team Name],MATCH(RobotDesignResults[[#This Row],[Team Number]], OfficialTeamList[Team Number],0))),"",INDEX(OfficialTeamList[Team Name],MATCH(RobotDesignResults[[#This Row],[Team Number]], OfficialTeamList[Team Number],0)))</f>
        <v/>
      </c>
      <c r="C75" s="88"/>
      <c r="D75" s="88"/>
      <c r="E75" s="88"/>
      <c r="F75" s="88"/>
      <c r="G75" s="88"/>
      <c r="H75" s="88"/>
      <c r="I75" s="88"/>
      <c r="J75" s="88"/>
      <c r="K75" s="88"/>
      <c r="L75" s="88"/>
      <c r="M75" s="52">
        <f>SUM(RobotDesignResults[[#This Row],[Identify - Strategy]:[Communicate - Fun (CV)]])</f>
        <v>0</v>
      </c>
      <c r="N75" s="48">
        <f>IF(RobotDesignResults[[#This Row],[Team Number]]&gt;0,MIN(_xlfn.RANK.EQ(RobotDesignResults[[#This Row],[Robot Design Score]],RobotDesignResults[Robot Design Score],0),NumberOfTeams),NumberOfTeams+1)</f>
        <v>1</v>
      </c>
    </row>
    <row r="76" spans="1:14" ht="30" customHeight="1">
      <c r="A76" s="88"/>
      <c r="B76" s="89" t="str">
        <f>IF(ISNA(INDEX(OfficialTeamList[Team Name],MATCH(RobotDesignResults[[#This Row],[Team Number]], OfficialTeamList[Team Number],0))),"",INDEX(OfficialTeamList[Team Name],MATCH(RobotDesignResults[[#This Row],[Team Number]], OfficialTeamList[Team Number],0)))</f>
        <v/>
      </c>
      <c r="C76" s="88"/>
      <c r="D76" s="88"/>
      <c r="E76" s="88"/>
      <c r="F76" s="88"/>
      <c r="G76" s="88"/>
      <c r="H76" s="88"/>
      <c r="I76" s="88"/>
      <c r="J76" s="88"/>
      <c r="K76" s="88"/>
      <c r="L76" s="88"/>
      <c r="M76" s="52">
        <f>SUM(RobotDesignResults[[#This Row],[Identify - Strategy]:[Communicate - Fun (CV)]])</f>
        <v>0</v>
      </c>
      <c r="N76" s="48">
        <f>IF(RobotDesignResults[[#This Row],[Team Number]]&gt;0,MIN(_xlfn.RANK.EQ(RobotDesignResults[[#This Row],[Robot Design Score]],RobotDesignResults[Robot Design Score],0),NumberOfTeams),NumberOfTeams+1)</f>
        <v>1</v>
      </c>
    </row>
    <row r="77" spans="1:14" ht="30" customHeight="1">
      <c r="A77" s="88"/>
      <c r="B77" s="89" t="str">
        <f>IF(ISNA(INDEX(OfficialTeamList[Team Name],MATCH(RobotDesignResults[[#This Row],[Team Number]], OfficialTeamList[Team Number],0))),"",INDEX(OfficialTeamList[Team Name],MATCH(RobotDesignResults[[#This Row],[Team Number]], OfficialTeamList[Team Number],0)))</f>
        <v/>
      </c>
      <c r="C77" s="88"/>
      <c r="D77" s="88"/>
      <c r="E77" s="88"/>
      <c r="F77" s="88"/>
      <c r="G77" s="88"/>
      <c r="H77" s="88"/>
      <c r="I77" s="88"/>
      <c r="J77" s="88"/>
      <c r="K77" s="88"/>
      <c r="L77" s="88"/>
      <c r="M77" s="52">
        <f>SUM(RobotDesignResults[[#This Row],[Identify - Strategy]:[Communicate - Fun (CV)]])</f>
        <v>0</v>
      </c>
      <c r="N77" s="48">
        <f>IF(RobotDesignResults[[#This Row],[Team Number]]&gt;0,MIN(_xlfn.RANK.EQ(RobotDesignResults[[#This Row],[Robot Design Score]],RobotDesignResults[Robot Design Score],0),NumberOfTeams),NumberOfTeams+1)</f>
        <v>1</v>
      </c>
    </row>
    <row r="78" spans="1:14" ht="30" customHeight="1">
      <c r="A78" s="88"/>
      <c r="B78" s="89" t="str">
        <f>IF(ISNA(INDEX(OfficialTeamList[Team Name],MATCH(RobotDesignResults[[#This Row],[Team Number]], OfficialTeamList[Team Number],0))),"",INDEX(OfficialTeamList[Team Name],MATCH(RobotDesignResults[[#This Row],[Team Number]], OfficialTeamList[Team Number],0)))</f>
        <v/>
      </c>
      <c r="C78" s="88"/>
      <c r="D78" s="88"/>
      <c r="E78" s="88"/>
      <c r="F78" s="88"/>
      <c r="G78" s="88"/>
      <c r="H78" s="88"/>
      <c r="I78" s="88"/>
      <c r="J78" s="88"/>
      <c r="K78" s="88"/>
      <c r="L78" s="88"/>
      <c r="M78" s="52">
        <f>SUM(RobotDesignResults[[#This Row],[Identify - Strategy]:[Communicate - Fun (CV)]])</f>
        <v>0</v>
      </c>
      <c r="N78" s="48">
        <f>IF(RobotDesignResults[[#This Row],[Team Number]]&gt;0,MIN(_xlfn.RANK.EQ(RobotDesignResults[[#This Row],[Robot Design Score]],RobotDesignResults[Robot Design Score],0),NumberOfTeams),NumberOfTeams+1)</f>
        <v>1</v>
      </c>
    </row>
    <row r="79" spans="1:14" ht="30" customHeight="1">
      <c r="A79" s="88"/>
      <c r="B79" s="89" t="str">
        <f>IF(ISNA(INDEX(OfficialTeamList[Team Name],MATCH(RobotDesignResults[[#This Row],[Team Number]], OfficialTeamList[Team Number],0))),"",INDEX(OfficialTeamList[Team Name],MATCH(RobotDesignResults[[#This Row],[Team Number]], OfficialTeamList[Team Number],0)))</f>
        <v/>
      </c>
      <c r="C79" s="88"/>
      <c r="D79" s="88"/>
      <c r="E79" s="88"/>
      <c r="F79" s="88"/>
      <c r="G79" s="88"/>
      <c r="H79" s="88"/>
      <c r="I79" s="88"/>
      <c r="J79" s="88"/>
      <c r="K79" s="88"/>
      <c r="L79" s="88"/>
      <c r="M79" s="52">
        <f>SUM(RobotDesignResults[[#This Row],[Identify - Strategy]:[Communicate - Fun (CV)]])</f>
        <v>0</v>
      </c>
      <c r="N79" s="48">
        <f>IF(RobotDesignResults[[#This Row],[Team Number]]&gt;0,MIN(_xlfn.RANK.EQ(RobotDesignResults[[#This Row],[Robot Design Score]],RobotDesignResults[Robot Design Score],0),NumberOfTeams),NumberOfTeams+1)</f>
        <v>1</v>
      </c>
    </row>
    <row r="80" spans="1:14" ht="30" customHeight="1">
      <c r="A80" s="88"/>
      <c r="B80" s="89" t="str">
        <f>IF(ISNA(INDEX(OfficialTeamList[Team Name],MATCH(RobotDesignResults[[#This Row],[Team Number]], OfficialTeamList[Team Number],0))),"",INDEX(OfficialTeamList[Team Name],MATCH(RobotDesignResults[[#This Row],[Team Number]], OfficialTeamList[Team Number],0)))</f>
        <v/>
      </c>
      <c r="C80" s="88"/>
      <c r="D80" s="88"/>
      <c r="E80" s="88"/>
      <c r="F80" s="88"/>
      <c r="G80" s="88"/>
      <c r="H80" s="88"/>
      <c r="I80" s="88"/>
      <c r="J80" s="88"/>
      <c r="K80" s="88"/>
      <c r="L80" s="88"/>
      <c r="M80" s="52">
        <f>SUM(RobotDesignResults[[#This Row],[Identify - Strategy]:[Communicate - Fun (CV)]])</f>
        <v>0</v>
      </c>
      <c r="N80" s="48">
        <f>IF(RobotDesignResults[[#This Row],[Team Number]]&gt;0,MIN(_xlfn.RANK.EQ(RobotDesignResults[[#This Row],[Robot Design Score]],RobotDesignResults[Robot Design Score],0),NumberOfTeams),NumberOfTeams+1)</f>
        <v>1</v>
      </c>
    </row>
    <row r="81" spans="1:14" ht="30" customHeight="1">
      <c r="A81" s="88"/>
      <c r="B81" s="89" t="str">
        <f>IF(ISNA(INDEX(OfficialTeamList[Team Name],MATCH(RobotDesignResults[[#This Row],[Team Number]], OfficialTeamList[Team Number],0))),"",INDEX(OfficialTeamList[Team Name],MATCH(RobotDesignResults[[#This Row],[Team Number]], OfficialTeamList[Team Number],0)))</f>
        <v/>
      </c>
      <c r="C81" s="88"/>
      <c r="D81" s="88"/>
      <c r="E81" s="88"/>
      <c r="F81" s="88"/>
      <c r="G81" s="88"/>
      <c r="H81" s="88"/>
      <c r="I81" s="88"/>
      <c r="J81" s="88"/>
      <c r="K81" s="88"/>
      <c r="L81" s="88"/>
      <c r="M81" s="52">
        <f>SUM(RobotDesignResults[[#This Row],[Identify - Strategy]:[Communicate - Fun (CV)]])</f>
        <v>0</v>
      </c>
      <c r="N81" s="48">
        <f>IF(RobotDesignResults[[#This Row],[Team Number]]&gt;0,MIN(_xlfn.RANK.EQ(RobotDesignResults[[#This Row],[Robot Design Score]],RobotDesignResults[Robot Design Score],0),NumberOfTeams),NumberOfTeams+1)</f>
        <v>1</v>
      </c>
    </row>
    <row r="82" spans="1:14" ht="30" customHeight="1">
      <c r="A82" s="88"/>
      <c r="B82" s="89" t="str">
        <f>IF(ISNA(INDEX(OfficialTeamList[Team Name],MATCH(RobotDesignResults[[#This Row],[Team Number]], OfficialTeamList[Team Number],0))),"",INDEX(OfficialTeamList[Team Name],MATCH(RobotDesignResults[[#This Row],[Team Number]], OfficialTeamList[Team Number],0)))</f>
        <v/>
      </c>
      <c r="C82" s="88"/>
      <c r="D82" s="88"/>
      <c r="E82" s="88"/>
      <c r="F82" s="88"/>
      <c r="G82" s="88"/>
      <c r="H82" s="88"/>
      <c r="I82" s="88"/>
      <c r="J82" s="88"/>
      <c r="K82" s="88"/>
      <c r="L82" s="88"/>
      <c r="M82" s="52">
        <f>SUM(RobotDesignResults[[#This Row],[Identify - Strategy]:[Communicate - Fun (CV)]])</f>
        <v>0</v>
      </c>
      <c r="N82" s="48">
        <f>IF(RobotDesignResults[[#This Row],[Team Number]]&gt;0,MIN(_xlfn.RANK.EQ(RobotDesignResults[[#This Row],[Robot Design Score]],RobotDesignResults[Robot Design Score],0),NumberOfTeams),NumberOfTeams+1)</f>
        <v>1</v>
      </c>
    </row>
    <row r="83" spans="1:14" ht="30" customHeight="1">
      <c r="A83" s="88"/>
      <c r="B83" s="89" t="str">
        <f>IF(ISNA(INDEX(OfficialTeamList[Team Name],MATCH(RobotDesignResults[[#This Row],[Team Number]], OfficialTeamList[Team Number],0))),"",INDEX(OfficialTeamList[Team Name],MATCH(RobotDesignResults[[#This Row],[Team Number]], OfficialTeamList[Team Number],0)))</f>
        <v/>
      </c>
      <c r="C83" s="88"/>
      <c r="D83" s="88"/>
      <c r="E83" s="88"/>
      <c r="F83" s="88"/>
      <c r="G83" s="88"/>
      <c r="H83" s="88"/>
      <c r="I83" s="88"/>
      <c r="J83" s="88"/>
      <c r="K83" s="88"/>
      <c r="L83" s="88"/>
      <c r="M83" s="52">
        <f>SUM(RobotDesignResults[[#This Row],[Identify - Strategy]:[Communicate - Fun (CV)]])</f>
        <v>0</v>
      </c>
      <c r="N83" s="48">
        <f>IF(RobotDesignResults[[#This Row],[Team Number]]&gt;0,MIN(_xlfn.RANK.EQ(RobotDesignResults[[#This Row],[Robot Design Score]],RobotDesignResults[Robot Design Score],0),NumberOfTeams),NumberOfTeams+1)</f>
        <v>1</v>
      </c>
    </row>
    <row r="84" spans="1:14" ht="30" customHeight="1">
      <c r="A84" s="88"/>
      <c r="B84" s="89" t="str">
        <f>IF(ISNA(INDEX(OfficialTeamList[Team Name],MATCH(RobotDesignResults[[#This Row],[Team Number]], OfficialTeamList[Team Number],0))),"",INDEX(OfficialTeamList[Team Name],MATCH(RobotDesignResults[[#This Row],[Team Number]], OfficialTeamList[Team Number],0)))</f>
        <v/>
      </c>
      <c r="C84" s="88"/>
      <c r="D84" s="88"/>
      <c r="E84" s="88"/>
      <c r="F84" s="88"/>
      <c r="G84" s="88"/>
      <c r="H84" s="88"/>
      <c r="I84" s="88"/>
      <c r="J84" s="88"/>
      <c r="K84" s="88"/>
      <c r="L84" s="88"/>
      <c r="M84" s="52">
        <f>SUM(RobotDesignResults[[#This Row],[Identify - Strategy]:[Communicate - Fun (CV)]])</f>
        <v>0</v>
      </c>
      <c r="N84" s="48">
        <f>IF(RobotDesignResults[[#This Row],[Team Number]]&gt;0,MIN(_xlfn.RANK.EQ(RobotDesignResults[[#This Row],[Robot Design Score]],RobotDesignResults[Robot Design Score],0),NumberOfTeams),NumberOfTeams+1)</f>
        <v>1</v>
      </c>
    </row>
    <row r="85" spans="1:14" ht="30" customHeight="1">
      <c r="A85" s="88"/>
      <c r="B85" s="89" t="str">
        <f>IF(ISNA(INDEX(OfficialTeamList[Team Name],MATCH(RobotDesignResults[[#This Row],[Team Number]], OfficialTeamList[Team Number],0))),"",INDEX(OfficialTeamList[Team Name],MATCH(RobotDesignResults[[#This Row],[Team Number]], OfficialTeamList[Team Number],0)))</f>
        <v/>
      </c>
      <c r="C85" s="88"/>
      <c r="D85" s="88"/>
      <c r="E85" s="88"/>
      <c r="F85" s="88"/>
      <c r="G85" s="88"/>
      <c r="H85" s="88"/>
      <c r="I85" s="88"/>
      <c r="J85" s="88"/>
      <c r="K85" s="88"/>
      <c r="L85" s="88"/>
      <c r="M85" s="52">
        <f>SUM(RobotDesignResults[[#This Row],[Identify - Strategy]:[Communicate - Fun (CV)]])</f>
        <v>0</v>
      </c>
      <c r="N85" s="48">
        <f>IF(RobotDesignResults[[#This Row],[Team Number]]&gt;0,MIN(_xlfn.RANK.EQ(RobotDesignResults[[#This Row],[Robot Design Score]],RobotDesignResults[Robot Design Score],0),NumberOfTeams),NumberOfTeams+1)</f>
        <v>1</v>
      </c>
    </row>
    <row r="86" spans="1:14" ht="30" customHeight="1">
      <c r="A86" s="88"/>
      <c r="B86" s="89" t="str">
        <f>IF(ISNA(INDEX(OfficialTeamList[Team Name],MATCH(RobotDesignResults[[#This Row],[Team Number]], OfficialTeamList[Team Number],0))),"",INDEX(OfficialTeamList[Team Name],MATCH(RobotDesignResults[[#This Row],[Team Number]], OfficialTeamList[Team Number],0)))</f>
        <v/>
      </c>
      <c r="C86" s="88"/>
      <c r="D86" s="88"/>
      <c r="E86" s="88"/>
      <c r="F86" s="88"/>
      <c r="G86" s="88"/>
      <c r="H86" s="88"/>
      <c r="I86" s="88"/>
      <c r="J86" s="88"/>
      <c r="K86" s="88"/>
      <c r="L86" s="88"/>
      <c r="M86" s="52">
        <f>SUM(RobotDesignResults[[#This Row],[Identify - Strategy]:[Communicate - Fun (CV)]])</f>
        <v>0</v>
      </c>
      <c r="N86" s="48">
        <f>IF(RobotDesignResults[[#This Row],[Team Number]]&gt;0,MIN(_xlfn.RANK.EQ(RobotDesignResults[[#This Row],[Robot Design Score]],RobotDesignResults[Robot Design Score],0),NumberOfTeams),NumberOfTeams+1)</f>
        <v>1</v>
      </c>
    </row>
    <row r="87" spans="1:14" ht="30" customHeight="1">
      <c r="A87" s="88"/>
      <c r="B87" s="89" t="str">
        <f>IF(ISNA(INDEX(OfficialTeamList[Team Name],MATCH(RobotDesignResults[[#This Row],[Team Number]], OfficialTeamList[Team Number],0))),"",INDEX(OfficialTeamList[Team Name],MATCH(RobotDesignResults[[#This Row],[Team Number]], OfficialTeamList[Team Number],0)))</f>
        <v/>
      </c>
      <c r="C87" s="88"/>
      <c r="D87" s="88"/>
      <c r="E87" s="88"/>
      <c r="F87" s="88"/>
      <c r="G87" s="88"/>
      <c r="H87" s="88"/>
      <c r="I87" s="88"/>
      <c r="J87" s="88"/>
      <c r="K87" s="88"/>
      <c r="L87" s="88"/>
      <c r="M87" s="52">
        <f>SUM(RobotDesignResults[[#This Row],[Identify - Strategy]:[Communicate - Fun (CV)]])</f>
        <v>0</v>
      </c>
      <c r="N87" s="48">
        <f>IF(RobotDesignResults[[#This Row],[Team Number]]&gt;0,MIN(_xlfn.RANK.EQ(RobotDesignResults[[#This Row],[Robot Design Score]],RobotDesignResults[Robot Design Score],0),NumberOfTeams),NumberOfTeams+1)</f>
        <v>1</v>
      </c>
    </row>
    <row r="88" spans="1:14" ht="30" customHeight="1">
      <c r="A88" s="88"/>
      <c r="B88" s="89" t="str">
        <f>IF(ISNA(INDEX(OfficialTeamList[Team Name],MATCH(RobotDesignResults[[#This Row],[Team Number]], OfficialTeamList[Team Number],0))),"",INDEX(OfficialTeamList[Team Name],MATCH(RobotDesignResults[[#This Row],[Team Number]], OfficialTeamList[Team Number],0)))</f>
        <v/>
      </c>
      <c r="C88" s="88"/>
      <c r="D88" s="88"/>
      <c r="E88" s="88"/>
      <c r="F88" s="88"/>
      <c r="G88" s="88"/>
      <c r="H88" s="88"/>
      <c r="I88" s="88"/>
      <c r="J88" s="88"/>
      <c r="K88" s="88"/>
      <c r="L88" s="88"/>
      <c r="M88" s="52">
        <f>SUM(RobotDesignResults[[#This Row],[Identify - Strategy]:[Communicate - Fun (CV)]])</f>
        <v>0</v>
      </c>
      <c r="N88" s="48">
        <f>IF(RobotDesignResults[[#This Row],[Team Number]]&gt;0,MIN(_xlfn.RANK.EQ(RobotDesignResults[[#This Row],[Robot Design Score]],RobotDesignResults[Robot Design Score],0),NumberOfTeams),NumberOfTeams+1)</f>
        <v>1</v>
      </c>
    </row>
    <row r="89" spans="1:14" ht="30" customHeight="1">
      <c r="A89" s="88"/>
      <c r="B89" s="89" t="str">
        <f>IF(ISNA(INDEX(OfficialTeamList[Team Name],MATCH(RobotDesignResults[[#This Row],[Team Number]], OfficialTeamList[Team Number],0))),"",INDEX(OfficialTeamList[Team Name],MATCH(RobotDesignResults[[#This Row],[Team Number]], OfficialTeamList[Team Number],0)))</f>
        <v/>
      </c>
      <c r="C89" s="88"/>
      <c r="D89" s="88"/>
      <c r="E89" s="88"/>
      <c r="F89" s="88"/>
      <c r="G89" s="88"/>
      <c r="H89" s="88"/>
      <c r="I89" s="88"/>
      <c r="J89" s="88"/>
      <c r="K89" s="88"/>
      <c r="L89" s="88"/>
      <c r="M89" s="52">
        <f>SUM(RobotDesignResults[[#This Row],[Identify - Strategy]:[Communicate - Fun (CV)]])</f>
        <v>0</v>
      </c>
      <c r="N89" s="48">
        <f>IF(RobotDesignResults[[#This Row],[Team Number]]&gt;0,MIN(_xlfn.RANK.EQ(RobotDesignResults[[#This Row],[Robot Design Score]],RobotDesignResults[Robot Design Score],0),NumberOfTeams),NumberOfTeams+1)</f>
        <v>1</v>
      </c>
    </row>
    <row r="90" spans="1:14" ht="30" customHeight="1">
      <c r="A90" s="88"/>
      <c r="B90" s="89" t="str">
        <f>IF(ISNA(INDEX(OfficialTeamList[Team Name],MATCH(RobotDesignResults[[#This Row],[Team Number]], OfficialTeamList[Team Number],0))),"",INDEX(OfficialTeamList[Team Name],MATCH(RobotDesignResults[[#This Row],[Team Number]], OfficialTeamList[Team Number],0)))</f>
        <v/>
      </c>
      <c r="C90" s="88"/>
      <c r="D90" s="88"/>
      <c r="E90" s="88"/>
      <c r="F90" s="88"/>
      <c r="G90" s="88"/>
      <c r="H90" s="88"/>
      <c r="I90" s="88"/>
      <c r="J90" s="88"/>
      <c r="K90" s="88"/>
      <c r="L90" s="88"/>
      <c r="M90" s="52">
        <f>SUM(RobotDesignResults[[#This Row],[Identify - Strategy]:[Communicate - Fun (CV)]])</f>
        <v>0</v>
      </c>
      <c r="N90" s="48">
        <f>IF(RobotDesignResults[[#This Row],[Team Number]]&gt;0,MIN(_xlfn.RANK.EQ(RobotDesignResults[[#This Row],[Robot Design Score]],RobotDesignResults[Robot Design Score],0),NumberOfTeams),NumberOfTeams+1)</f>
        <v>1</v>
      </c>
    </row>
    <row r="91" spans="1:14" ht="30" customHeight="1">
      <c r="A91" s="88"/>
      <c r="B91" s="89" t="str">
        <f>IF(ISNA(INDEX(OfficialTeamList[Team Name],MATCH(RobotDesignResults[[#This Row],[Team Number]], OfficialTeamList[Team Number],0))),"",INDEX(OfficialTeamList[Team Name],MATCH(RobotDesignResults[[#This Row],[Team Number]], OfficialTeamList[Team Number],0)))</f>
        <v/>
      </c>
      <c r="C91" s="88"/>
      <c r="D91" s="88"/>
      <c r="E91" s="88"/>
      <c r="F91" s="88"/>
      <c r="G91" s="88"/>
      <c r="H91" s="88"/>
      <c r="I91" s="88"/>
      <c r="J91" s="88"/>
      <c r="K91" s="88"/>
      <c r="L91" s="88"/>
      <c r="M91" s="52">
        <f>SUM(RobotDesignResults[[#This Row],[Identify - Strategy]:[Communicate - Fun (CV)]])</f>
        <v>0</v>
      </c>
      <c r="N91" s="48">
        <f>IF(RobotDesignResults[[#This Row],[Team Number]]&gt;0,MIN(_xlfn.RANK.EQ(RobotDesignResults[[#This Row],[Robot Design Score]],RobotDesignResults[Robot Design Score],0),NumberOfTeams),NumberOfTeams+1)</f>
        <v>1</v>
      </c>
    </row>
    <row r="92" spans="1:14" ht="30" customHeight="1">
      <c r="A92" s="88"/>
      <c r="B92" s="89" t="str">
        <f>IF(ISNA(INDEX(OfficialTeamList[Team Name],MATCH(RobotDesignResults[[#This Row],[Team Number]], OfficialTeamList[Team Number],0))),"",INDEX(OfficialTeamList[Team Name],MATCH(RobotDesignResults[[#This Row],[Team Number]], OfficialTeamList[Team Number],0)))</f>
        <v/>
      </c>
      <c r="C92" s="88"/>
      <c r="D92" s="88"/>
      <c r="E92" s="88"/>
      <c r="F92" s="88"/>
      <c r="G92" s="88"/>
      <c r="H92" s="88"/>
      <c r="I92" s="88"/>
      <c r="J92" s="88"/>
      <c r="K92" s="88"/>
      <c r="L92" s="88"/>
      <c r="M92" s="52">
        <f>SUM(RobotDesignResults[[#This Row],[Identify - Strategy]:[Communicate - Fun (CV)]])</f>
        <v>0</v>
      </c>
      <c r="N92" s="48">
        <f>IF(RobotDesignResults[[#This Row],[Team Number]]&gt;0,MIN(_xlfn.RANK.EQ(RobotDesignResults[[#This Row],[Robot Design Score]],RobotDesignResults[Robot Design Score],0),NumberOfTeams),NumberOfTeams+1)</f>
        <v>1</v>
      </c>
    </row>
    <row r="93" spans="1:14" ht="30" customHeight="1">
      <c r="A93" s="88"/>
      <c r="B93" s="89" t="str">
        <f>IF(ISNA(INDEX(OfficialTeamList[Team Name],MATCH(RobotDesignResults[[#This Row],[Team Number]], OfficialTeamList[Team Number],0))),"",INDEX(OfficialTeamList[Team Name],MATCH(RobotDesignResults[[#This Row],[Team Number]], OfficialTeamList[Team Number],0)))</f>
        <v/>
      </c>
      <c r="C93" s="88"/>
      <c r="D93" s="88"/>
      <c r="E93" s="88"/>
      <c r="F93" s="88"/>
      <c r="G93" s="88"/>
      <c r="H93" s="88"/>
      <c r="I93" s="88"/>
      <c r="J93" s="88"/>
      <c r="K93" s="88"/>
      <c r="L93" s="88"/>
      <c r="M93" s="52">
        <f>SUM(RobotDesignResults[[#This Row],[Identify - Strategy]:[Communicate - Fun (CV)]])</f>
        <v>0</v>
      </c>
      <c r="N93" s="48">
        <f>IF(RobotDesignResults[[#This Row],[Team Number]]&gt;0,MIN(_xlfn.RANK.EQ(RobotDesignResults[[#This Row],[Robot Design Score]],RobotDesignResults[Robot Design Score],0),NumberOfTeams),NumberOfTeams+1)</f>
        <v>1</v>
      </c>
    </row>
    <row r="94" spans="1:14" ht="30" customHeight="1">
      <c r="A94" s="88"/>
      <c r="B94" s="89" t="str">
        <f>IF(ISNA(INDEX(OfficialTeamList[Team Name],MATCH(RobotDesignResults[[#This Row],[Team Number]], OfficialTeamList[Team Number],0))),"",INDEX(OfficialTeamList[Team Name],MATCH(RobotDesignResults[[#This Row],[Team Number]], OfficialTeamList[Team Number],0)))</f>
        <v/>
      </c>
      <c r="C94" s="88"/>
      <c r="D94" s="88"/>
      <c r="E94" s="88"/>
      <c r="F94" s="88"/>
      <c r="G94" s="88"/>
      <c r="H94" s="88"/>
      <c r="I94" s="88"/>
      <c r="J94" s="88"/>
      <c r="K94" s="88"/>
      <c r="L94" s="88"/>
      <c r="M94" s="52">
        <f>SUM(RobotDesignResults[[#This Row],[Identify - Strategy]:[Communicate - Fun (CV)]])</f>
        <v>0</v>
      </c>
      <c r="N94" s="48">
        <f>IF(RobotDesignResults[[#This Row],[Team Number]]&gt;0,MIN(_xlfn.RANK.EQ(RobotDesignResults[[#This Row],[Robot Design Score]],RobotDesignResults[Robot Design Score],0),NumberOfTeams),NumberOfTeams+1)</f>
        <v>1</v>
      </c>
    </row>
    <row r="95" spans="1:14" ht="30" customHeight="1">
      <c r="A95" s="88"/>
      <c r="B95" s="89" t="str">
        <f>IF(ISNA(INDEX(OfficialTeamList[Team Name],MATCH(RobotDesignResults[[#This Row],[Team Number]], OfficialTeamList[Team Number],0))),"",INDEX(OfficialTeamList[Team Name],MATCH(RobotDesignResults[[#This Row],[Team Number]], OfficialTeamList[Team Number],0)))</f>
        <v/>
      </c>
      <c r="C95" s="88"/>
      <c r="D95" s="88"/>
      <c r="E95" s="88"/>
      <c r="F95" s="88"/>
      <c r="G95" s="88"/>
      <c r="H95" s="88"/>
      <c r="I95" s="88"/>
      <c r="J95" s="88"/>
      <c r="K95" s="88"/>
      <c r="L95" s="88"/>
      <c r="M95" s="52">
        <f>SUM(RobotDesignResults[[#This Row],[Identify - Strategy]:[Communicate - Fun (CV)]])</f>
        <v>0</v>
      </c>
      <c r="N95" s="48">
        <f>IF(RobotDesignResults[[#This Row],[Team Number]]&gt;0,MIN(_xlfn.RANK.EQ(RobotDesignResults[[#This Row],[Robot Design Score]],RobotDesignResults[Robot Design Score],0),NumberOfTeams),NumberOfTeams+1)</f>
        <v>1</v>
      </c>
    </row>
    <row r="96" spans="1:14" ht="30" customHeight="1">
      <c r="A96" s="88"/>
      <c r="B96" s="89" t="str">
        <f>IF(ISNA(INDEX(OfficialTeamList[Team Name],MATCH(RobotDesignResults[[#This Row],[Team Number]], OfficialTeamList[Team Number],0))),"",INDEX(OfficialTeamList[Team Name],MATCH(RobotDesignResults[[#This Row],[Team Number]], OfficialTeamList[Team Number],0)))</f>
        <v/>
      </c>
      <c r="C96" s="88"/>
      <c r="D96" s="88"/>
      <c r="E96" s="88"/>
      <c r="F96" s="88"/>
      <c r="G96" s="88"/>
      <c r="H96" s="88"/>
      <c r="I96" s="88"/>
      <c r="J96" s="88"/>
      <c r="K96" s="88"/>
      <c r="L96" s="88"/>
      <c r="M96" s="52">
        <f>SUM(RobotDesignResults[[#This Row],[Identify - Strategy]:[Communicate - Fun (CV)]])</f>
        <v>0</v>
      </c>
      <c r="N96" s="48">
        <f>IF(RobotDesignResults[[#This Row],[Team Number]]&gt;0,MIN(_xlfn.RANK.EQ(RobotDesignResults[[#This Row],[Robot Design Score]],RobotDesignResults[Robot Design Score],0),NumberOfTeams),NumberOfTeams+1)</f>
        <v>1</v>
      </c>
    </row>
    <row r="97" spans="1:14" ht="30" customHeight="1">
      <c r="A97" s="88"/>
      <c r="B97" s="89" t="str">
        <f>IF(ISNA(INDEX(OfficialTeamList[Team Name],MATCH(RobotDesignResults[[#This Row],[Team Number]], OfficialTeamList[Team Number],0))),"",INDEX(OfficialTeamList[Team Name],MATCH(RobotDesignResults[[#This Row],[Team Number]], OfficialTeamList[Team Number],0)))</f>
        <v/>
      </c>
      <c r="C97" s="88"/>
      <c r="D97" s="88"/>
      <c r="E97" s="88"/>
      <c r="F97" s="88"/>
      <c r="G97" s="88"/>
      <c r="H97" s="88"/>
      <c r="I97" s="88"/>
      <c r="J97" s="88"/>
      <c r="K97" s="88"/>
      <c r="L97" s="88"/>
      <c r="M97" s="52">
        <f>SUM(RobotDesignResults[[#This Row],[Identify - Strategy]:[Communicate - Fun (CV)]])</f>
        <v>0</v>
      </c>
      <c r="N97" s="48">
        <f>IF(RobotDesignResults[[#This Row],[Team Number]]&gt;0,MIN(_xlfn.RANK.EQ(RobotDesignResults[[#This Row],[Robot Design Score]],RobotDesignResults[Robot Design Score],0),NumberOfTeams),NumberOfTeams+1)</f>
        <v>1</v>
      </c>
    </row>
    <row r="98" spans="1:14" ht="30" customHeight="1">
      <c r="A98" s="88"/>
      <c r="B98" s="89" t="str">
        <f>IF(ISNA(INDEX(OfficialTeamList[Team Name],MATCH(RobotDesignResults[[#This Row],[Team Number]], OfficialTeamList[Team Number],0))),"",INDEX(OfficialTeamList[Team Name],MATCH(RobotDesignResults[[#This Row],[Team Number]], OfficialTeamList[Team Number],0)))</f>
        <v/>
      </c>
      <c r="C98" s="88"/>
      <c r="D98" s="88"/>
      <c r="E98" s="88"/>
      <c r="F98" s="88"/>
      <c r="G98" s="88"/>
      <c r="H98" s="88"/>
      <c r="I98" s="88"/>
      <c r="J98" s="88"/>
      <c r="K98" s="88"/>
      <c r="L98" s="88"/>
      <c r="M98" s="52">
        <f>SUM(RobotDesignResults[[#This Row],[Identify - Strategy]:[Communicate - Fun (CV)]])</f>
        <v>0</v>
      </c>
      <c r="N98" s="48">
        <f>IF(RobotDesignResults[[#This Row],[Team Number]]&gt;0,MIN(_xlfn.RANK.EQ(RobotDesignResults[[#This Row],[Robot Design Score]],RobotDesignResults[Robot Design Score],0),NumberOfTeams),NumberOfTeams+1)</f>
        <v>1</v>
      </c>
    </row>
    <row r="99" spans="1:14" ht="30" customHeight="1">
      <c r="A99" s="88"/>
      <c r="B99" s="89" t="str">
        <f>IF(ISNA(INDEX(OfficialTeamList[Team Name],MATCH(RobotDesignResults[[#This Row],[Team Number]], OfficialTeamList[Team Number],0))),"",INDEX(OfficialTeamList[Team Name],MATCH(RobotDesignResults[[#This Row],[Team Number]], OfficialTeamList[Team Number],0)))</f>
        <v/>
      </c>
      <c r="C99" s="88"/>
      <c r="D99" s="88"/>
      <c r="E99" s="88"/>
      <c r="F99" s="88"/>
      <c r="G99" s="88"/>
      <c r="H99" s="88"/>
      <c r="I99" s="88"/>
      <c r="J99" s="88"/>
      <c r="K99" s="88"/>
      <c r="L99" s="88"/>
      <c r="M99" s="52">
        <f>SUM(RobotDesignResults[[#This Row],[Identify - Strategy]:[Communicate - Fun (CV)]])</f>
        <v>0</v>
      </c>
      <c r="N99" s="48">
        <f>IF(RobotDesignResults[[#This Row],[Team Number]]&gt;0,MIN(_xlfn.RANK.EQ(RobotDesignResults[[#This Row],[Robot Design Score]],RobotDesignResults[Robot Design Score],0),NumberOfTeams),NumberOfTeams+1)</f>
        <v>1</v>
      </c>
    </row>
    <row r="100" spans="1:14" ht="30" customHeight="1">
      <c r="A100" s="88"/>
      <c r="B100" s="89" t="str">
        <f>IF(ISNA(INDEX(OfficialTeamList[Team Name],MATCH(RobotDesignResults[[#This Row],[Team Number]], OfficialTeamList[Team Number],0))),"",INDEX(OfficialTeamList[Team Name],MATCH(RobotDesignResults[[#This Row],[Team Number]], OfficialTeamList[Team Number],0)))</f>
        <v/>
      </c>
      <c r="C100" s="88"/>
      <c r="D100" s="88"/>
      <c r="E100" s="88"/>
      <c r="F100" s="88"/>
      <c r="G100" s="88"/>
      <c r="H100" s="88"/>
      <c r="I100" s="88"/>
      <c r="J100" s="88"/>
      <c r="K100" s="88"/>
      <c r="L100" s="88"/>
      <c r="M100" s="52">
        <f>SUM(RobotDesignResults[[#This Row],[Identify - Strategy]:[Communicate - Fun (CV)]])</f>
        <v>0</v>
      </c>
      <c r="N100" s="48">
        <f>IF(RobotDesignResults[[#This Row],[Team Number]]&gt;0,MIN(_xlfn.RANK.EQ(RobotDesignResults[[#This Row],[Robot Design Score]],RobotDesignResults[Robot Design Score],0),NumberOfTeams),NumberOfTeams+1)</f>
        <v>1</v>
      </c>
    </row>
    <row r="101" spans="1:14" ht="30" customHeight="1">
      <c r="A101" s="88"/>
      <c r="B101" s="89" t="str">
        <f>IF(ISNA(INDEX(OfficialTeamList[Team Name],MATCH(RobotDesignResults[[#This Row],[Team Number]], OfficialTeamList[Team Number],0))),"",INDEX(OfficialTeamList[Team Name],MATCH(RobotDesignResults[[#This Row],[Team Number]], OfficialTeamList[Team Number],0)))</f>
        <v/>
      </c>
      <c r="C101" s="88"/>
      <c r="D101" s="88"/>
      <c r="E101" s="88"/>
      <c r="F101" s="88"/>
      <c r="G101" s="88"/>
      <c r="H101" s="88"/>
      <c r="I101" s="88"/>
      <c r="J101" s="88"/>
      <c r="K101" s="88"/>
      <c r="L101" s="88"/>
      <c r="M101" s="52">
        <f>SUM(RobotDesignResults[[#This Row],[Identify - Strategy]:[Communicate - Fun (CV)]])</f>
        <v>0</v>
      </c>
      <c r="N101" s="48">
        <f>IF(RobotDesignResults[[#This Row],[Team Number]]&gt;0,MIN(_xlfn.RANK.EQ(RobotDesignResults[[#This Row],[Robot Design Score]],RobotDesignResults[Robot Design Score],0),NumberOfTeams),NumberOfTeams+1)</f>
        <v>1</v>
      </c>
    </row>
    <row r="102" spans="1:14" ht="30" customHeight="1">
      <c r="A102" s="88"/>
      <c r="B102" s="89" t="str">
        <f>IF(ISNA(INDEX(OfficialTeamList[Team Name],MATCH(RobotDesignResults[[#This Row],[Team Number]], OfficialTeamList[Team Number],0))),"",INDEX(OfficialTeamList[Team Name],MATCH(RobotDesignResults[[#This Row],[Team Number]], OfficialTeamList[Team Number],0)))</f>
        <v/>
      </c>
      <c r="C102" s="88"/>
      <c r="D102" s="88"/>
      <c r="E102" s="88"/>
      <c r="F102" s="88"/>
      <c r="G102" s="88"/>
      <c r="H102" s="88"/>
      <c r="I102" s="88"/>
      <c r="J102" s="88"/>
      <c r="K102" s="88"/>
      <c r="L102" s="88"/>
      <c r="M102" s="52">
        <f>SUM(RobotDesignResults[[#This Row],[Identify - Strategy]:[Communicate - Fun (CV)]])</f>
        <v>0</v>
      </c>
      <c r="N102" s="48">
        <f>IF(RobotDesignResults[[#This Row],[Team Number]]&gt;0,MIN(_xlfn.RANK.EQ(RobotDesignResults[[#This Row],[Robot Design Score]],RobotDesignResults[Robot Design Score],0),NumberOfTeams),NumberOfTeams+1)</f>
        <v>1</v>
      </c>
    </row>
    <row r="103" spans="1:14" ht="30" customHeight="1">
      <c r="A103" s="88"/>
      <c r="B103" s="89" t="str">
        <f>IF(ISNA(INDEX(OfficialTeamList[Team Name],MATCH(RobotDesignResults[[#This Row],[Team Number]], OfficialTeamList[Team Number],0))),"",INDEX(OfficialTeamList[Team Name],MATCH(RobotDesignResults[[#This Row],[Team Number]], OfficialTeamList[Team Number],0)))</f>
        <v/>
      </c>
      <c r="C103" s="88"/>
      <c r="D103" s="88"/>
      <c r="E103" s="88"/>
      <c r="F103" s="88"/>
      <c r="G103" s="88"/>
      <c r="H103" s="88"/>
      <c r="I103" s="88"/>
      <c r="J103" s="88"/>
      <c r="K103" s="88"/>
      <c r="L103" s="88"/>
      <c r="M103" s="52">
        <f>SUM(RobotDesignResults[[#This Row],[Identify - Strategy]:[Communicate - Fun (CV)]])</f>
        <v>0</v>
      </c>
      <c r="N103" s="48">
        <f>IF(RobotDesignResults[[#This Row],[Team Number]]&gt;0,MIN(_xlfn.RANK.EQ(RobotDesignResults[[#This Row],[Robot Design Score]],RobotDesignResults[Robot Design Score],0),NumberOfTeams),NumberOfTeams+1)</f>
        <v>1</v>
      </c>
    </row>
    <row r="104" spans="1:14" ht="30" customHeight="1">
      <c r="A104" s="88"/>
      <c r="B104" s="89" t="str">
        <f>IF(ISNA(INDEX(OfficialTeamList[Team Name],MATCH(RobotDesignResults[[#This Row],[Team Number]], OfficialTeamList[Team Number],0))),"",INDEX(OfficialTeamList[Team Name],MATCH(RobotDesignResults[[#This Row],[Team Number]], OfficialTeamList[Team Number],0)))</f>
        <v/>
      </c>
      <c r="C104" s="88"/>
      <c r="D104" s="88"/>
      <c r="E104" s="88"/>
      <c r="F104" s="88"/>
      <c r="G104" s="88"/>
      <c r="H104" s="88"/>
      <c r="I104" s="88"/>
      <c r="J104" s="88"/>
      <c r="K104" s="88"/>
      <c r="L104" s="88"/>
      <c r="M104" s="52">
        <f>SUM(RobotDesignResults[[#This Row],[Identify - Strategy]:[Communicate - Fun (CV)]])</f>
        <v>0</v>
      </c>
      <c r="N104" s="48">
        <f>IF(RobotDesignResults[[#This Row],[Team Number]]&gt;0,MIN(_xlfn.RANK.EQ(RobotDesignResults[[#This Row],[Robot Design Score]],RobotDesignResults[Robot Design Score],0),NumberOfTeams),NumberOfTeams+1)</f>
        <v>1</v>
      </c>
    </row>
    <row r="105" spans="1:14" ht="30" customHeight="1">
      <c r="A105" s="88"/>
      <c r="B105" s="89" t="str">
        <f>IF(ISNA(INDEX(OfficialTeamList[Team Name],MATCH(RobotDesignResults[[#This Row],[Team Number]], OfficialTeamList[Team Number],0))),"",INDEX(OfficialTeamList[Team Name],MATCH(RobotDesignResults[[#This Row],[Team Number]], OfficialTeamList[Team Number],0)))</f>
        <v/>
      </c>
      <c r="C105" s="88"/>
      <c r="D105" s="88"/>
      <c r="E105" s="88"/>
      <c r="F105" s="88"/>
      <c r="G105" s="88"/>
      <c r="H105" s="88"/>
      <c r="I105" s="88"/>
      <c r="J105" s="88"/>
      <c r="K105" s="88"/>
      <c r="L105" s="88"/>
      <c r="M105" s="52">
        <f>SUM(RobotDesignResults[[#This Row],[Identify - Strategy]:[Communicate - Fun (CV)]])</f>
        <v>0</v>
      </c>
      <c r="N105" s="48">
        <f>IF(RobotDesignResults[[#This Row],[Team Number]]&gt;0,MIN(_xlfn.RANK.EQ(RobotDesignResults[[#This Row],[Robot Design Score]],RobotDesignResults[Robot Design Score],0),NumberOfTeams),NumberOfTeams+1)</f>
        <v>1</v>
      </c>
    </row>
    <row r="106" spans="1:14" ht="30" customHeight="1">
      <c r="A106" s="88"/>
      <c r="B106" s="89" t="str">
        <f>IF(ISNA(INDEX(OfficialTeamList[Team Name],MATCH(RobotDesignResults[[#This Row],[Team Number]], OfficialTeamList[Team Number],0))),"",INDEX(OfficialTeamList[Team Name],MATCH(RobotDesignResults[[#This Row],[Team Number]], OfficialTeamList[Team Number],0)))</f>
        <v/>
      </c>
      <c r="C106" s="88"/>
      <c r="D106" s="88"/>
      <c r="E106" s="88"/>
      <c r="F106" s="88"/>
      <c r="G106" s="88"/>
      <c r="H106" s="88"/>
      <c r="I106" s="88"/>
      <c r="J106" s="88"/>
      <c r="K106" s="88"/>
      <c r="L106" s="88"/>
      <c r="M106" s="52">
        <f>SUM(RobotDesignResults[[#This Row],[Identify - Strategy]:[Communicate - Fun (CV)]])</f>
        <v>0</v>
      </c>
      <c r="N106" s="48">
        <f>IF(RobotDesignResults[[#This Row],[Team Number]]&gt;0,MIN(_xlfn.RANK.EQ(RobotDesignResults[[#This Row],[Robot Design Score]],RobotDesignResults[Robot Design Score],0),NumberOfTeams),NumberOfTeams+1)</f>
        <v>1</v>
      </c>
    </row>
    <row r="107" spans="1:14" ht="30" customHeight="1">
      <c r="A107" s="88"/>
      <c r="B107" s="89" t="str">
        <f>IF(ISNA(INDEX(OfficialTeamList[Team Name],MATCH(RobotDesignResults[[#This Row],[Team Number]], OfficialTeamList[Team Number],0))),"",INDEX(OfficialTeamList[Team Name],MATCH(RobotDesignResults[[#This Row],[Team Number]], OfficialTeamList[Team Number],0)))</f>
        <v/>
      </c>
      <c r="C107" s="88"/>
      <c r="D107" s="88"/>
      <c r="E107" s="88"/>
      <c r="F107" s="88"/>
      <c r="G107" s="88"/>
      <c r="H107" s="88"/>
      <c r="I107" s="88"/>
      <c r="J107" s="88"/>
      <c r="K107" s="88"/>
      <c r="L107" s="88"/>
      <c r="M107" s="52">
        <f>SUM(RobotDesignResults[[#This Row],[Identify - Strategy]:[Communicate - Fun (CV)]])</f>
        <v>0</v>
      </c>
      <c r="N107" s="48">
        <f>IF(RobotDesignResults[[#This Row],[Team Number]]&gt;0,MIN(_xlfn.RANK.EQ(RobotDesignResults[[#This Row],[Robot Design Score]],RobotDesignResults[Robot Design Score],0),NumberOfTeams),NumberOfTeams+1)</f>
        <v>1</v>
      </c>
    </row>
    <row r="108" spans="1:14" ht="30" customHeight="1">
      <c r="A108" s="88"/>
      <c r="B108" s="89" t="str">
        <f>IF(ISNA(INDEX(OfficialTeamList[Team Name],MATCH(RobotDesignResults[[#This Row],[Team Number]], OfficialTeamList[Team Number],0))),"",INDEX(OfficialTeamList[Team Name],MATCH(RobotDesignResults[[#This Row],[Team Number]], OfficialTeamList[Team Number],0)))</f>
        <v/>
      </c>
      <c r="C108" s="88"/>
      <c r="D108" s="88"/>
      <c r="E108" s="88"/>
      <c r="F108" s="88"/>
      <c r="G108" s="88"/>
      <c r="H108" s="88"/>
      <c r="I108" s="88"/>
      <c r="J108" s="88"/>
      <c r="K108" s="88"/>
      <c r="L108" s="88"/>
      <c r="M108" s="52">
        <f>SUM(RobotDesignResults[[#This Row],[Identify - Strategy]:[Communicate - Fun (CV)]])</f>
        <v>0</v>
      </c>
      <c r="N108" s="48">
        <f>IF(RobotDesignResults[[#This Row],[Team Number]]&gt;0,MIN(_xlfn.RANK.EQ(RobotDesignResults[[#This Row],[Robot Design Score]],RobotDesignResults[Robot Design Score],0),NumberOfTeams),NumberOfTeams+1)</f>
        <v>1</v>
      </c>
    </row>
    <row r="109" spans="1:14" ht="30" customHeight="1">
      <c r="A109" s="88"/>
      <c r="B109" s="89" t="str">
        <f>IF(ISNA(INDEX(OfficialTeamList[Team Name],MATCH(RobotDesignResults[[#This Row],[Team Number]], OfficialTeamList[Team Number],0))),"",INDEX(OfficialTeamList[Team Name],MATCH(RobotDesignResults[[#This Row],[Team Number]], OfficialTeamList[Team Number],0)))</f>
        <v/>
      </c>
      <c r="C109" s="88"/>
      <c r="D109" s="88"/>
      <c r="E109" s="88"/>
      <c r="F109" s="88"/>
      <c r="G109" s="88"/>
      <c r="H109" s="88"/>
      <c r="I109" s="88"/>
      <c r="J109" s="88"/>
      <c r="K109" s="88"/>
      <c r="L109" s="88"/>
      <c r="M109" s="52">
        <f>SUM(RobotDesignResults[[#This Row],[Identify - Strategy]:[Communicate - Fun (CV)]])</f>
        <v>0</v>
      </c>
      <c r="N109" s="48">
        <f>IF(RobotDesignResults[[#This Row],[Team Number]]&gt;0,MIN(_xlfn.RANK.EQ(RobotDesignResults[[#This Row],[Robot Design Score]],RobotDesignResults[Robot Design Score],0),NumberOfTeams),NumberOfTeams+1)</f>
        <v>1</v>
      </c>
    </row>
  </sheetData>
  <sheetProtection selectLockedCells="1" sort="0" autoFilter="0"/>
  <protectedRanges>
    <protectedRange sqref="M1:N1048575 A1:XFD1 B1:B1048575" name="AllowRDSort"/>
  </protectedRanges>
  <conditionalFormatting sqref="A2:N109">
    <cfRule type="expression" dxfId="7" priority="3">
      <formula>ROW()-NumberOfTeams=1</formula>
    </cfRule>
    <cfRule type="expression" dxfId="6" priority="5">
      <formula>MOD(ROW(),2)</formula>
    </cfRule>
  </conditionalFormatting>
  <printOptions horizontalCentered="1"/>
  <pageMargins left="0.25" right="0.25" top="0.75" bottom="0.75" header="0.3" footer="0.3"/>
  <pageSetup scale="69" fitToHeight="0" orientation="portrait" horizontalDpi="1200" verticalDpi="1200" r:id="rId1"/>
  <headerFooter>
    <oddHeader>&amp;C&amp;"-,Bold"&amp;36Robot Design Input</oddHeader>
  </headerFooter>
  <ignoredErrors>
    <ignoredError sqref="C40:L109" calculatedColumn="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sheetPr>
  <dimension ref="A1:M109"/>
  <sheetViews>
    <sheetView zoomScale="70" zoomScaleNormal="70" workbookViewId="0">
      <pane ySplit="1" topLeftCell="A2" activePane="bottomLeft" state="frozen"/>
      <selection pane="bottomLeft" activeCell="A2" sqref="A2"/>
    </sheetView>
  </sheetViews>
  <sheetFormatPr defaultColWidth="8.81640625" defaultRowHeight="30" customHeight="1"/>
  <cols>
    <col min="1" max="1" width="7.453125" style="73" customWidth="1"/>
    <col min="2" max="2" width="33.81640625" style="73" customWidth="1"/>
    <col min="3" max="7" width="7.453125" style="73" customWidth="1"/>
    <col min="8" max="8" width="10.453125" style="92" customWidth="1"/>
    <col min="9" max="16384" width="8.81640625" style="6"/>
  </cols>
  <sheetData>
    <row r="1" spans="1:13" s="76" customFormat="1" ht="169.75" customHeight="1">
      <c r="A1" s="77" t="s">
        <v>27</v>
      </c>
      <c r="B1" s="111" t="s">
        <v>9</v>
      </c>
      <c r="C1" s="75" t="s">
        <v>56</v>
      </c>
      <c r="D1" s="75" t="s">
        <v>57</v>
      </c>
      <c r="E1" s="75" t="s">
        <v>58</v>
      </c>
      <c r="F1" s="129" t="s">
        <v>59</v>
      </c>
      <c r="G1" s="129" t="s">
        <v>60</v>
      </c>
      <c r="H1" s="91" t="s">
        <v>55</v>
      </c>
      <c r="I1" s="98" t="s">
        <v>64</v>
      </c>
      <c r="J1" s="98" t="s">
        <v>65</v>
      </c>
      <c r="K1" s="98" t="s">
        <v>66</v>
      </c>
      <c r="L1" s="128" t="s">
        <v>67</v>
      </c>
      <c r="M1" s="128" t="s">
        <v>68</v>
      </c>
    </row>
    <row r="2" spans="1:13" ht="30" customHeight="1">
      <c r="A2" s="72"/>
      <c r="B2" s="72"/>
      <c r="C2" s="72"/>
      <c r="D2" s="72"/>
      <c r="E2" s="72"/>
      <c r="F2" s="72"/>
      <c r="G2" s="72"/>
      <c r="H2" s="94">
        <f t="shared" ref="H2:H3" si="0">MAX(C2:G2)</f>
        <v>0</v>
      </c>
      <c r="I2" s="94">
        <f t="shared" ref="I2:I3" si="1">MAX(D2:H2)</f>
        <v>0</v>
      </c>
      <c r="J2" s="94">
        <f t="shared" ref="J2:J3" si="2">MAX(E2:I2)</f>
        <v>0</v>
      </c>
      <c r="K2" s="94">
        <f t="shared" ref="K2:K3" si="3">MAX(F2:J2)</f>
        <v>0</v>
      </c>
      <c r="L2" s="94">
        <f t="shared" ref="L2:L3" si="4">MAX(G2:K2)</f>
        <v>0</v>
      </c>
      <c r="M2" s="94">
        <f t="shared" ref="M2:M3" si="5">MAX(H2:L2)</f>
        <v>0</v>
      </c>
    </row>
    <row r="3" spans="1:13" ht="30" customHeight="1">
      <c r="A3" s="72"/>
      <c r="B3" s="72"/>
      <c r="C3" s="72"/>
      <c r="D3" s="72"/>
      <c r="E3" s="72"/>
      <c r="F3" s="72"/>
      <c r="G3" s="72"/>
      <c r="H3" s="94">
        <f t="shared" si="0"/>
        <v>0</v>
      </c>
      <c r="I3" s="94">
        <f t="shared" si="1"/>
        <v>0</v>
      </c>
      <c r="J3" s="94">
        <f t="shared" si="2"/>
        <v>0</v>
      </c>
      <c r="K3" s="94">
        <f t="shared" si="3"/>
        <v>0</v>
      </c>
      <c r="L3" s="94">
        <f t="shared" si="4"/>
        <v>0</v>
      </c>
      <c r="M3" s="94">
        <f t="shared" si="5"/>
        <v>0</v>
      </c>
    </row>
    <row r="4" spans="1:13" ht="30" customHeight="1">
      <c r="A4" s="72"/>
      <c r="B4" s="72"/>
      <c r="C4" s="72"/>
      <c r="D4" s="72"/>
      <c r="E4" s="72"/>
      <c r="F4" s="72"/>
      <c r="G4" s="72"/>
      <c r="H4" s="94">
        <f t="shared" ref="H4:H58" si="6">MAX(C4:G4)</f>
        <v>0</v>
      </c>
      <c r="I4" s="94">
        <f t="shared" ref="I4:I58" si="7">MAX(D4:H4)</f>
        <v>0</v>
      </c>
      <c r="J4" s="94">
        <f t="shared" ref="J4:J58" si="8">MAX(E4:I4)</f>
        <v>0</v>
      </c>
      <c r="K4" s="94">
        <f t="shared" ref="K4:K58" si="9">MAX(F4:J4)</f>
        <v>0</v>
      </c>
      <c r="L4" s="94">
        <f t="shared" ref="L4:L58" si="10">MAX(G4:K4)</f>
        <v>0</v>
      </c>
      <c r="M4" s="94">
        <f t="shared" ref="M4:M58" si="11">MAX(H4:L4)</f>
        <v>0</v>
      </c>
    </row>
    <row r="5" spans="1:13" ht="30" customHeight="1">
      <c r="A5" s="72"/>
      <c r="B5" s="72"/>
      <c r="C5" s="72"/>
      <c r="D5" s="72"/>
      <c r="E5" s="72"/>
      <c r="F5" s="72"/>
      <c r="G5" s="72"/>
      <c r="H5" s="94">
        <f t="shared" si="6"/>
        <v>0</v>
      </c>
      <c r="I5" s="94">
        <f t="shared" si="7"/>
        <v>0</v>
      </c>
      <c r="J5" s="94">
        <f t="shared" si="8"/>
        <v>0</v>
      </c>
      <c r="K5" s="94">
        <f t="shared" si="9"/>
        <v>0</v>
      </c>
      <c r="L5" s="94">
        <f t="shared" si="10"/>
        <v>0</v>
      </c>
      <c r="M5" s="94">
        <f t="shared" si="11"/>
        <v>0</v>
      </c>
    </row>
    <row r="6" spans="1:13" ht="30" customHeight="1">
      <c r="A6" s="72"/>
      <c r="B6" s="72"/>
      <c r="C6" s="72"/>
      <c r="D6" s="72"/>
      <c r="E6" s="72"/>
      <c r="F6" s="72"/>
      <c r="G6" s="72"/>
      <c r="H6" s="94">
        <f t="shared" si="6"/>
        <v>0</v>
      </c>
      <c r="I6" s="94">
        <f t="shared" si="7"/>
        <v>0</v>
      </c>
      <c r="J6" s="94">
        <f t="shared" si="8"/>
        <v>0</v>
      </c>
      <c r="K6" s="94">
        <f t="shared" si="9"/>
        <v>0</v>
      </c>
      <c r="L6" s="94">
        <f t="shared" si="10"/>
        <v>0</v>
      </c>
      <c r="M6" s="94">
        <f t="shared" si="11"/>
        <v>0</v>
      </c>
    </row>
    <row r="7" spans="1:13" ht="30" customHeight="1">
      <c r="A7" s="72"/>
      <c r="B7" s="72"/>
      <c r="C7" s="72"/>
      <c r="D7" s="72"/>
      <c r="E7" s="72"/>
      <c r="F7" s="72"/>
      <c r="G7" s="72"/>
      <c r="H7" s="94">
        <f t="shared" si="6"/>
        <v>0</v>
      </c>
      <c r="I7" s="94">
        <f t="shared" si="7"/>
        <v>0</v>
      </c>
      <c r="J7" s="94">
        <f t="shared" si="8"/>
        <v>0</v>
      </c>
      <c r="K7" s="94">
        <f t="shared" si="9"/>
        <v>0</v>
      </c>
      <c r="L7" s="94">
        <f t="shared" si="10"/>
        <v>0</v>
      </c>
      <c r="M7" s="94">
        <f t="shared" si="11"/>
        <v>0</v>
      </c>
    </row>
    <row r="8" spans="1:13" ht="30" customHeight="1">
      <c r="A8" s="72"/>
      <c r="B8" s="72"/>
      <c r="C8" s="72"/>
      <c r="D8" s="72"/>
      <c r="E8" s="72"/>
      <c r="F8" s="72"/>
      <c r="G8" s="72"/>
      <c r="H8" s="94">
        <f t="shared" si="6"/>
        <v>0</v>
      </c>
      <c r="I8" s="94">
        <f t="shared" si="7"/>
        <v>0</v>
      </c>
      <c r="J8" s="94">
        <f t="shared" si="8"/>
        <v>0</v>
      </c>
      <c r="K8" s="94">
        <f t="shared" si="9"/>
        <v>0</v>
      </c>
      <c r="L8" s="94">
        <f t="shared" si="10"/>
        <v>0</v>
      </c>
      <c r="M8" s="94">
        <f t="shared" si="11"/>
        <v>0</v>
      </c>
    </row>
    <row r="9" spans="1:13" ht="30" customHeight="1">
      <c r="A9" s="72"/>
      <c r="B9" s="72"/>
      <c r="C9" s="72"/>
      <c r="D9" s="72"/>
      <c r="E9" s="72"/>
      <c r="F9" s="72"/>
      <c r="G9" s="72"/>
      <c r="H9" s="94">
        <f t="shared" si="6"/>
        <v>0</v>
      </c>
      <c r="I9" s="94">
        <f t="shared" si="7"/>
        <v>0</v>
      </c>
      <c r="J9" s="94">
        <f t="shared" si="8"/>
        <v>0</v>
      </c>
      <c r="K9" s="94">
        <f t="shared" si="9"/>
        <v>0</v>
      </c>
      <c r="L9" s="94">
        <f t="shared" si="10"/>
        <v>0</v>
      </c>
      <c r="M9" s="94">
        <f t="shared" si="11"/>
        <v>0</v>
      </c>
    </row>
    <row r="10" spans="1:13" ht="30" customHeight="1">
      <c r="A10" s="72"/>
      <c r="B10" s="72"/>
      <c r="C10" s="72"/>
      <c r="D10" s="72"/>
      <c r="E10" s="72"/>
      <c r="F10" s="72"/>
      <c r="G10" s="72"/>
      <c r="H10" s="94">
        <f t="shared" si="6"/>
        <v>0</v>
      </c>
      <c r="I10" s="94">
        <f t="shared" si="7"/>
        <v>0</v>
      </c>
      <c r="J10" s="94">
        <f t="shared" si="8"/>
        <v>0</v>
      </c>
      <c r="K10" s="94">
        <f t="shared" si="9"/>
        <v>0</v>
      </c>
      <c r="L10" s="94">
        <f t="shared" si="10"/>
        <v>0</v>
      </c>
      <c r="M10" s="94">
        <f t="shared" si="11"/>
        <v>0</v>
      </c>
    </row>
    <row r="11" spans="1:13" ht="30" customHeight="1">
      <c r="A11" s="72"/>
      <c r="B11" s="72"/>
      <c r="C11" s="72"/>
      <c r="D11" s="72"/>
      <c r="E11" s="72"/>
      <c r="F11" s="72"/>
      <c r="G11" s="72"/>
      <c r="H11" s="94">
        <f t="shared" si="6"/>
        <v>0</v>
      </c>
      <c r="I11" s="94">
        <f t="shared" si="7"/>
        <v>0</v>
      </c>
      <c r="J11" s="94">
        <f t="shared" si="8"/>
        <v>0</v>
      </c>
      <c r="K11" s="94">
        <f t="shared" si="9"/>
        <v>0</v>
      </c>
      <c r="L11" s="94">
        <f t="shared" si="10"/>
        <v>0</v>
      </c>
      <c r="M11" s="94">
        <f t="shared" si="11"/>
        <v>0</v>
      </c>
    </row>
    <row r="12" spans="1:13" ht="30" customHeight="1">
      <c r="A12" s="72"/>
      <c r="B12" s="72"/>
      <c r="C12" s="72"/>
      <c r="D12" s="72"/>
      <c r="E12" s="72"/>
      <c r="F12" s="72"/>
      <c r="G12" s="72"/>
      <c r="H12" s="94">
        <f t="shared" si="6"/>
        <v>0</v>
      </c>
      <c r="I12" s="94">
        <f t="shared" si="7"/>
        <v>0</v>
      </c>
      <c r="J12" s="94">
        <f t="shared" si="8"/>
        <v>0</v>
      </c>
      <c r="K12" s="94">
        <f t="shared" si="9"/>
        <v>0</v>
      </c>
      <c r="L12" s="94">
        <f t="shared" si="10"/>
        <v>0</v>
      </c>
      <c r="M12" s="94">
        <f t="shared" si="11"/>
        <v>0</v>
      </c>
    </row>
    <row r="13" spans="1:13" ht="30" customHeight="1">
      <c r="A13" s="72"/>
      <c r="B13" s="72"/>
      <c r="C13" s="72"/>
      <c r="D13" s="72"/>
      <c r="E13" s="72"/>
      <c r="F13" s="72"/>
      <c r="G13" s="72"/>
      <c r="H13" s="94">
        <f t="shared" si="6"/>
        <v>0</v>
      </c>
      <c r="I13" s="94">
        <f t="shared" si="7"/>
        <v>0</v>
      </c>
      <c r="J13" s="94">
        <f t="shared" si="8"/>
        <v>0</v>
      </c>
      <c r="K13" s="94">
        <f t="shared" si="9"/>
        <v>0</v>
      </c>
      <c r="L13" s="94">
        <f t="shared" si="10"/>
        <v>0</v>
      </c>
      <c r="M13" s="94">
        <f t="shared" si="11"/>
        <v>0</v>
      </c>
    </row>
    <row r="14" spans="1:13" ht="30" customHeight="1">
      <c r="A14" s="72"/>
      <c r="B14" s="72"/>
      <c r="C14" s="72"/>
      <c r="D14" s="72"/>
      <c r="E14" s="72"/>
      <c r="F14" s="72"/>
      <c r="G14" s="72"/>
      <c r="H14" s="94">
        <f t="shared" si="6"/>
        <v>0</v>
      </c>
      <c r="I14" s="94">
        <f t="shared" si="7"/>
        <v>0</v>
      </c>
      <c r="J14" s="94">
        <f t="shared" si="8"/>
        <v>0</v>
      </c>
      <c r="K14" s="94">
        <f t="shared" si="9"/>
        <v>0</v>
      </c>
      <c r="L14" s="94">
        <f t="shared" si="10"/>
        <v>0</v>
      </c>
      <c r="M14" s="94">
        <f t="shared" si="11"/>
        <v>0</v>
      </c>
    </row>
    <row r="15" spans="1:13" ht="30" customHeight="1">
      <c r="A15" s="72"/>
      <c r="B15" s="72"/>
      <c r="C15" s="72"/>
      <c r="D15" s="72"/>
      <c r="E15" s="72"/>
      <c r="F15" s="72"/>
      <c r="G15" s="72"/>
      <c r="H15" s="94">
        <f t="shared" si="6"/>
        <v>0</v>
      </c>
      <c r="I15" s="94">
        <f t="shared" si="7"/>
        <v>0</v>
      </c>
      <c r="J15" s="94">
        <f t="shared" si="8"/>
        <v>0</v>
      </c>
      <c r="K15" s="94">
        <f t="shared" si="9"/>
        <v>0</v>
      </c>
      <c r="L15" s="94">
        <f t="shared" si="10"/>
        <v>0</v>
      </c>
      <c r="M15" s="94">
        <f t="shared" si="11"/>
        <v>0</v>
      </c>
    </row>
    <row r="16" spans="1:13" ht="30" customHeight="1">
      <c r="A16" s="72"/>
      <c r="B16" s="72"/>
      <c r="C16" s="72"/>
      <c r="D16" s="72"/>
      <c r="E16" s="72"/>
      <c r="F16" s="72"/>
      <c r="G16" s="72"/>
      <c r="H16" s="94">
        <f t="shared" si="6"/>
        <v>0</v>
      </c>
      <c r="I16" s="94">
        <f t="shared" si="7"/>
        <v>0</v>
      </c>
      <c r="J16" s="94">
        <f t="shared" si="8"/>
        <v>0</v>
      </c>
      <c r="K16" s="94">
        <f t="shared" si="9"/>
        <v>0</v>
      </c>
      <c r="L16" s="94">
        <f t="shared" si="10"/>
        <v>0</v>
      </c>
      <c r="M16" s="94">
        <f t="shared" si="11"/>
        <v>0</v>
      </c>
    </row>
    <row r="17" spans="1:13" ht="30" customHeight="1">
      <c r="A17" s="72"/>
      <c r="B17" s="72"/>
      <c r="C17" s="72"/>
      <c r="D17" s="72"/>
      <c r="E17" s="72"/>
      <c r="F17" s="72"/>
      <c r="G17" s="72"/>
      <c r="H17" s="94">
        <f t="shared" si="6"/>
        <v>0</v>
      </c>
      <c r="I17" s="94">
        <f t="shared" si="7"/>
        <v>0</v>
      </c>
      <c r="J17" s="94">
        <f t="shared" si="8"/>
        <v>0</v>
      </c>
      <c r="K17" s="94">
        <f t="shared" si="9"/>
        <v>0</v>
      </c>
      <c r="L17" s="94">
        <f t="shared" si="10"/>
        <v>0</v>
      </c>
      <c r="M17" s="94">
        <f t="shared" si="11"/>
        <v>0</v>
      </c>
    </row>
    <row r="18" spans="1:13" ht="30" customHeight="1">
      <c r="A18" s="72"/>
      <c r="B18" s="72"/>
      <c r="C18" s="72"/>
      <c r="D18" s="72"/>
      <c r="E18" s="72"/>
      <c r="F18" s="72"/>
      <c r="G18" s="72"/>
      <c r="H18" s="94">
        <f t="shared" si="6"/>
        <v>0</v>
      </c>
      <c r="I18" s="94">
        <f t="shared" si="7"/>
        <v>0</v>
      </c>
      <c r="J18" s="94">
        <f t="shared" si="8"/>
        <v>0</v>
      </c>
      <c r="K18" s="94">
        <f t="shared" si="9"/>
        <v>0</v>
      </c>
      <c r="L18" s="94">
        <f t="shared" si="10"/>
        <v>0</v>
      </c>
      <c r="M18" s="94">
        <f t="shared" si="11"/>
        <v>0</v>
      </c>
    </row>
    <row r="19" spans="1:13" ht="30" customHeight="1">
      <c r="A19" s="72"/>
      <c r="B19" s="72"/>
      <c r="C19" s="72"/>
      <c r="D19" s="72"/>
      <c r="E19" s="72"/>
      <c r="F19" s="72"/>
      <c r="G19" s="72"/>
      <c r="H19" s="94">
        <f t="shared" si="6"/>
        <v>0</v>
      </c>
      <c r="I19" s="94">
        <f t="shared" si="7"/>
        <v>0</v>
      </c>
      <c r="J19" s="94">
        <f t="shared" si="8"/>
        <v>0</v>
      </c>
      <c r="K19" s="94">
        <f t="shared" si="9"/>
        <v>0</v>
      </c>
      <c r="L19" s="94">
        <f t="shared" si="10"/>
        <v>0</v>
      </c>
      <c r="M19" s="94">
        <f t="shared" si="11"/>
        <v>0</v>
      </c>
    </row>
    <row r="20" spans="1:13" ht="30" customHeight="1">
      <c r="A20" s="72"/>
      <c r="B20" s="72"/>
      <c r="C20" s="72"/>
      <c r="D20" s="72"/>
      <c r="E20" s="72"/>
      <c r="F20" s="72"/>
      <c r="G20" s="72"/>
      <c r="H20" s="94">
        <f t="shared" si="6"/>
        <v>0</v>
      </c>
      <c r="I20" s="94">
        <f t="shared" si="7"/>
        <v>0</v>
      </c>
      <c r="J20" s="94">
        <f t="shared" si="8"/>
        <v>0</v>
      </c>
      <c r="K20" s="94">
        <f t="shared" si="9"/>
        <v>0</v>
      </c>
      <c r="L20" s="94">
        <f t="shared" si="10"/>
        <v>0</v>
      </c>
      <c r="M20" s="94">
        <f t="shared" si="11"/>
        <v>0</v>
      </c>
    </row>
    <row r="21" spans="1:13" ht="30" customHeight="1">
      <c r="A21" s="72"/>
      <c r="B21" s="72"/>
      <c r="C21" s="72"/>
      <c r="D21" s="72"/>
      <c r="E21" s="72"/>
      <c r="F21" s="72"/>
      <c r="G21" s="72"/>
      <c r="H21" s="94">
        <f t="shared" si="6"/>
        <v>0</v>
      </c>
      <c r="I21" s="94">
        <f t="shared" si="7"/>
        <v>0</v>
      </c>
      <c r="J21" s="94">
        <f t="shared" si="8"/>
        <v>0</v>
      </c>
      <c r="K21" s="94">
        <f t="shared" si="9"/>
        <v>0</v>
      </c>
      <c r="L21" s="94">
        <f t="shared" si="10"/>
        <v>0</v>
      </c>
      <c r="M21" s="94">
        <f t="shared" si="11"/>
        <v>0</v>
      </c>
    </row>
    <row r="22" spans="1:13" ht="30" customHeight="1">
      <c r="A22" s="72"/>
      <c r="B22" s="72"/>
      <c r="C22" s="72"/>
      <c r="D22" s="72"/>
      <c r="E22" s="72"/>
      <c r="F22" s="72"/>
      <c r="G22" s="72"/>
      <c r="H22" s="94">
        <f t="shared" si="6"/>
        <v>0</v>
      </c>
      <c r="I22" s="94">
        <f t="shared" si="7"/>
        <v>0</v>
      </c>
      <c r="J22" s="94">
        <f t="shared" si="8"/>
        <v>0</v>
      </c>
      <c r="K22" s="94">
        <f t="shared" si="9"/>
        <v>0</v>
      </c>
      <c r="L22" s="94">
        <f t="shared" si="10"/>
        <v>0</v>
      </c>
      <c r="M22" s="94">
        <f t="shared" si="11"/>
        <v>0</v>
      </c>
    </row>
    <row r="23" spans="1:13" ht="30" customHeight="1">
      <c r="A23" s="72"/>
      <c r="B23" s="72"/>
      <c r="C23" s="72"/>
      <c r="D23" s="72"/>
      <c r="E23" s="72"/>
      <c r="F23" s="72"/>
      <c r="G23" s="72"/>
      <c r="H23" s="94">
        <f t="shared" si="6"/>
        <v>0</v>
      </c>
      <c r="I23" s="94">
        <f t="shared" si="7"/>
        <v>0</v>
      </c>
      <c r="J23" s="94">
        <f t="shared" si="8"/>
        <v>0</v>
      </c>
      <c r="K23" s="94">
        <f t="shared" si="9"/>
        <v>0</v>
      </c>
      <c r="L23" s="94">
        <f t="shared" si="10"/>
        <v>0</v>
      </c>
      <c r="M23" s="94">
        <f t="shared" si="11"/>
        <v>0</v>
      </c>
    </row>
    <row r="24" spans="1:13" ht="30" customHeight="1">
      <c r="A24" s="72"/>
      <c r="B24" s="72"/>
      <c r="C24" s="72"/>
      <c r="D24" s="72"/>
      <c r="E24" s="72"/>
      <c r="F24" s="72"/>
      <c r="G24" s="72"/>
      <c r="H24" s="94">
        <f t="shared" si="6"/>
        <v>0</v>
      </c>
      <c r="I24" s="94">
        <f t="shared" si="7"/>
        <v>0</v>
      </c>
      <c r="J24" s="94">
        <f t="shared" si="8"/>
        <v>0</v>
      </c>
      <c r="K24" s="94">
        <f t="shared" si="9"/>
        <v>0</v>
      </c>
      <c r="L24" s="94">
        <f t="shared" si="10"/>
        <v>0</v>
      </c>
      <c r="M24" s="94">
        <f t="shared" si="11"/>
        <v>0</v>
      </c>
    </row>
    <row r="25" spans="1:13" ht="30" customHeight="1">
      <c r="A25" s="72"/>
      <c r="B25" s="72"/>
      <c r="C25" s="72"/>
      <c r="D25" s="72"/>
      <c r="E25" s="72"/>
      <c r="F25" s="72"/>
      <c r="G25" s="72"/>
      <c r="H25" s="94">
        <f t="shared" si="6"/>
        <v>0</v>
      </c>
      <c r="I25" s="94">
        <f t="shared" si="7"/>
        <v>0</v>
      </c>
      <c r="J25" s="94">
        <f t="shared" si="8"/>
        <v>0</v>
      </c>
      <c r="K25" s="94">
        <f t="shared" si="9"/>
        <v>0</v>
      </c>
      <c r="L25" s="94">
        <f t="shared" si="10"/>
        <v>0</v>
      </c>
      <c r="M25" s="94">
        <f t="shared" si="11"/>
        <v>0</v>
      </c>
    </row>
    <row r="26" spans="1:13" ht="30" customHeight="1">
      <c r="A26" s="72"/>
      <c r="B26" s="72"/>
      <c r="C26" s="72"/>
      <c r="D26" s="72"/>
      <c r="E26" s="72"/>
      <c r="F26" s="72"/>
      <c r="G26" s="72"/>
      <c r="H26" s="94">
        <f t="shared" si="6"/>
        <v>0</v>
      </c>
      <c r="I26" s="94">
        <f t="shared" si="7"/>
        <v>0</v>
      </c>
      <c r="J26" s="94">
        <f t="shared" si="8"/>
        <v>0</v>
      </c>
      <c r="K26" s="94">
        <f t="shared" si="9"/>
        <v>0</v>
      </c>
      <c r="L26" s="94">
        <f t="shared" si="10"/>
        <v>0</v>
      </c>
      <c r="M26" s="94">
        <f t="shared" si="11"/>
        <v>0</v>
      </c>
    </row>
    <row r="27" spans="1:13" ht="30" customHeight="1">
      <c r="A27" s="72"/>
      <c r="B27" s="72"/>
      <c r="C27" s="72"/>
      <c r="D27" s="72"/>
      <c r="E27" s="72"/>
      <c r="F27" s="72"/>
      <c r="G27" s="72"/>
      <c r="H27" s="94">
        <f t="shared" si="6"/>
        <v>0</v>
      </c>
      <c r="I27" s="94">
        <f t="shared" si="7"/>
        <v>0</v>
      </c>
      <c r="J27" s="94">
        <f t="shared" si="8"/>
        <v>0</v>
      </c>
      <c r="K27" s="94">
        <f t="shared" si="9"/>
        <v>0</v>
      </c>
      <c r="L27" s="94">
        <f t="shared" si="10"/>
        <v>0</v>
      </c>
      <c r="M27" s="94">
        <f t="shared" si="11"/>
        <v>0</v>
      </c>
    </row>
    <row r="28" spans="1:13" ht="30" customHeight="1">
      <c r="A28" s="72"/>
      <c r="B28" s="72"/>
      <c r="C28" s="72"/>
      <c r="D28" s="72"/>
      <c r="E28" s="72"/>
      <c r="F28" s="72"/>
      <c r="G28" s="72"/>
      <c r="H28" s="94">
        <f t="shared" si="6"/>
        <v>0</v>
      </c>
      <c r="I28" s="94">
        <f t="shared" si="7"/>
        <v>0</v>
      </c>
      <c r="J28" s="94">
        <f t="shared" si="8"/>
        <v>0</v>
      </c>
      <c r="K28" s="94">
        <f t="shared" si="9"/>
        <v>0</v>
      </c>
      <c r="L28" s="94">
        <f t="shared" si="10"/>
        <v>0</v>
      </c>
      <c r="M28" s="94">
        <f t="shared" si="11"/>
        <v>0</v>
      </c>
    </row>
    <row r="29" spans="1:13" ht="30" customHeight="1">
      <c r="A29" s="72"/>
      <c r="B29" s="72"/>
      <c r="C29" s="72"/>
      <c r="D29" s="72"/>
      <c r="E29" s="72"/>
      <c r="F29" s="72"/>
      <c r="G29" s="72"/>
      <c r="H29" s="94">
        <f t="shared" si="6"/>
        <v>0</v>
      </c>
      <c r="I29" s="94">
        <f t="shared" si="7"/>
        <v>0</v>
      </c>
      <c r="J29" s="94">
        <f t="shared" si="8"/>
        <v>0</v>
      </c>
      <c r="K29" s="94">
        <f t="shared" si="9"/>
        <v>0</v>
      </c>
      <c r="L29" s="94">
        <f t="shared" si="10"/>
        <v>0</v>
      </c>
      <c r="M29" s="94">
        <f t="shared" si="11"/>
        <v>0</v>
      </c>
    </row>
    <row r="30" spans="1:13" ht="30" customHeight="1">
      <c r="A30" s="72"/>
      <c r="B30" s="72"/>
      <c r="C30" s="72"/>
      <c r="D30" s="72"/>
      <c r="E30" s="72"/>
      <c r="F30" s="72"/>
      <c r="G30" s="72"/>
      <c r="H30" s="94">
        <f t="shared" si="6"/>
        <v>0</v>
      </c>
      <c r="I30" s="94">
        <f t="shared" si="7"/>
        <v>0</v>
      </c>
      <c r="J30" s="94">
        <f t="shared" si="8"/>
        <v>0</v>
      </c>
      <c r="K30" s="94">
        <f t="shared" si="9"/>
        <v>0</v>
      </c>
      <c r="L30" s="94">
        <f t="shared" si="10"/>
        <v>0</v>
      </c>
      <c r="M30" s="94">
        <f t="shared" si="11"/>
        <v>0</v>
      </c>
    </row>
    <row r="31" spans="1:13" ht="30" customHeight="1">
      <c r="A31" s="72"/>
      <c r="B31" s="72"/>
      <c r="C31" s="72"/>
      <c r="D31" s="72"/>
      <c r="E31" s="72"/>
      <c r="F31" s="72"/>
      <c r="G31" s="72"/>
      <c r="H31" s="94">
        <f t="shared" si="6"/>
        <v>0</v>
      </c>
      <c r="I31" s="94">
        <f t="shared" si="7"/>
        <v>0</v>
      </c>
      <c r="J31" s="94">
        <f t="shared" si="8"/>
        <v>0</v>
      </c>
      <c r="K31" s="94">
        <f t="shared" si="9"/>
        <v>0</v>
      </c>
      <c r="L31" s="94">
        <f t="shared" si="10"/>
        <v>0</v>
      </c>
      <c r="M31" s="94">
        <f t="shared" si="11"/>
        <v>0</v>
      </c>
    </row>
    <row r="32" spans="1:13" ht="30" customHeight="1">
      <c r="A32" s="72"/>
      <c r="B32" s="72"/>
      <c r="C32" s="72"/>
      <c r="D32" s="72"/>
      <c r="E32" s="72"/>
      <c r="F32" s="72"/>
      <c r="G32" s="72"/>
      <c r="H32" s="94">
        <f t="shared" si="6"/>
        <v>0</v>
      </c>
      <c r="I32" s="94">
        <f t="shared" si="7"/>
        <v>0</v>
      </c>
      <c r="J32" s="94">
        <f t="shared" si="8"/>
        <v>0</v>
      </c>
      <c r="K32" s="94">
        <f t="shared" si="9"/>
        <v>0</v>
      </c>
      <c r="L32" s="94">
        <f t="shared" si="10"/>
        <v>0</v>
      </c>
      <c r="M32" s="94">
        <f t="shared" si="11"/>
        <v>0</v>
      </c>
    </row>
    <row r="33" spans="1:13" ht="30" customHeight="1">
      <c r="A33" s="72"/>
      <c r="B33" s="72"/>
      <c r="C33" s="72"/>
      <c r="D33" s="72"/>
      <c r="E33" s="72"/>
      <c r="F33" s="72"/>
      <c r="G33" s="72"/>
      <c r="H33" s="94">
        <f t="shared" si="6"/>
        <v>0</v>
      </c>
      <c r="I33" s="94">
        <f t="shared" si="7"/>
        <v>0</v>
      </c>
      <c r="J33" s="94">
        <f t="shared" si="8"/>
        <v>0</v>
      </c>
      <c r="K33" s="94">
        <f t="shared" si="9"/>
        <v>0</v>
      </c>
      <c r="L33" s="94">
        <f t="shared" si="10"/>
        <v>0</v>
      </c>
      <c r="M33" s="94">
        <f t="shared" si="11"/>
        <v>0</v>
      </c>
    </row>
    <row r="34" spans="1:13" ht="30" customHeight="1">
      <c r="A34" s="72"/>
      <c r="B34" s="72"/>
      <c r="C34" s="72"/>
      <c r="D34" s="72"/>
      <c r="E34" s="72"/>
      <c r="F34" s="72"/>
      <c r="G34" s="72"/>
      <c r="H34" s="94">
        <f t="shared" si="6"/>
        <v>0</v>
      </c>
      <c r="I34" s="94">
        <f t="shared" si="7"/>
        <v>0</v>
      </c>
      <c r="J34" s="94">
        <f t="shared" si="8"/>
        <v>0</v>
      </c>
      <c r="K34" s="94">
        <f t="shared" si="9"/>
        <v>0</v>
      </c>
      <c r="L34" s="94">
        <f t="shared" si="10"/>
        <v>0</v>
      </c>
      <c r="M34" s="94">
        <f t="shared" si="11"/>
        <v>0</v>
      </c>
    </row>
    <row r="35" spans="1:13" ht="30" customHeight="1">
      <c r="A35" s="72"/>
      <c r="B35" s="72"/>
      <c r="C35" s="72"/>
      <c r="D35" s="72"/>
      <c r="E35" s="72"/>
      <c r="F35" s="72"/>
      <c r="G35" s="72"/>
      <c r="H35" s="94">
        <f t="shared" si="6"/>
        <v>0</v>
      </c>
      <c r="I35" s="94">
        <f t="shared" si="7"/>
        <v>0</v>
      </c>
      <c r="J35" s="94">
        <f t="shared" si="8"/>
        <v>0</v>
      </c>
      <c r="K35" s="94">
        <f t="shared" si="9"/>
        <v>0</v>
      </c>
      <c r="L35" s="94">
        <f t="shared" si="10"/>
        <v>0</v>
      </c>
      <c r="M35" s="94">
        <f t="shared" si="11"/>
        <v>0</v>
      </c>
    </row>
    <row r="36" spans="1:13" ht="30" customHeight="1">
      <c r="A36" s="72"/>
      <c r="B36" s="72"/>
      <c r="C36" s="72"/>
      <c r="D36" s="72"/>
      <c r="E36" s="72"/>
      <c r="F36" s="72"/>
      <c r="G36" s="72"/>
      <c r="H36" s="94">
        <f t="shared" si="6"/>
        <v>0</v>
      </c>
      <c r="I36" s="94">
        <f t="shared" si="7"/>
        <v>0</v>
      </c>
      <c r="J36" s="94">
        <f t="shared" si="8"/>
        <v>0</v>
      </c>
      <c r="K36" s="94">
        <f t="shared" si="9"/>
        <v>0</v>
      </c>
      <c r="L36" s="94">
        <f t="shared" si="10"/>
        <v>0</v>
      </c>
      <c r="M36" s="94">
        <f t="shared" si="11"/>
        <v>0</v>
      </c>
    </row>
    <row r="37" spans="1:13" ht="30" customHeight="1">
      <c r="A37" s="72"/>
      <c r="B37" s="72"/>
      <c r="C37" s="72"/>
      <c r="D37" s="72"/>
      <c r="E37" s="72"/>
      <c r="F37" s="72"/>
      <c r="G37" s="72"/>
      <c r="H37" s="94">
        <f t="shared" si="6"/>
        <v>0</v>
      </c>
      <c r="I37" s="94">
        <f t="shared" si="7"/>
        <v>0</v>
      </c>
      <c r="J37" s="94">
        <f t="shared" si="8"/>
        <v>0</v>
      </c>
      <c r="K37" s="94">
        <f t="shared" si="9"/>
        <v>0</v>
      </c>
      <c r="L37" s="94">
        <f t="shared" si="10"/>
        <v>0</v>
      </c>
      <c r="M37" s="94">
        <f t="shared" si="11"/>
        <v>0</v>
      </c>
    </row>
    <row r="38" spans="1:13" ht="30" customHeight="1">
      <c r="A38" s="72"/>
      <c r="B38" s="72"/>
      <c r="C38" s="72"/>
      <c r="D38" s="72"/>
      <c r="E38" s="72"/>
      <c r="F38" s="72"/>
      <c r="G38" s="72"/>
      <c r="H38" s="94">
        <f t="shared" si="6"/>
        <v>0</v>
      </c>
      <c r="I38" s="94">
        <f t="shared" si="7"/>
        <v>0</v>
      </c>
      <c r="J38" s="94">
        <f t="shared" si="8"/>
        <v>0</v>
      </c>
      <c r="K38" s="94">
        <f t="shared" si="9"/>
        <v>0</v>
      </c>
      <c r="L38" s="94">
        <f t="shared" si="10"/>
        <v>0</v>
      </c>
      <c r="M38" s="94">
        <f t="shared" si="11"/>
        <v>0</v>
      </c>
    </row>
    <row r="39" spans="1:13" ht="30" customHeight="1">
      <c r="A39" s="72"/>
      <c r="B39" s="72"/>
      <c r="C39" s="72"/>
      <c r="D39" s="72"/>
      <c r="E39" s="72"/>
      <c r="F39" s="72"/>
      <c r="G39" s="72"/>
      <c r="H39" s="94">
        <f t="shared" si="6"/>
        <v>0</v>
      </c>
      <c r="I39" s="94">
        <f t="shared" si="7"/>
        <v>0</v>
      </c>
      <c r="J39" s="94">
        <f t="shared" si="8"/>
        <v>0</v>
      </c>
      <c r="K39" s="94">
        <f t="shared" si="9"/>
        <v>0</v>
      </c>
      <c r="L39" s="94">
        <f t="shared" si="10"/>
        <v>0</v>
      </c>
      <c r="M39" s="94">
        <f t="shared" si="11"/>
        <v>0</v>
      </c>
    </row>
    <row r="40" spans="1:13" ht="30" customHeight="1">
      <c r="A40" s="72"/>
      <c r="B40" s="72"/>
      <c r="C40" s="72"/>
      <c r="D40" s="72"/>
      <c r="E40" s="72"/>
      <c r="F40" s="72"/>
      <c r="G40" s="72"/>
      <c r="H40" s="94">
        <f t="shared" si="6"/>
        <v>0</v>
      </c>
      <c r="I40" s="94">
        <f t="shared" si="7"/>
        <v>0</v>
      </c>
      <c r="J40" s="94">
        <f t="shared" si="8"/>
        <v>0</v>
      </c>
      <c r="K40" s="94">
        <f t="shared" si="9"/>
        <v>0</v>
      </c>
      <c r="L40" s="94">
        <f t="shared" si="10"/>
        <v>0</v>
      </c>
      <c r="M40" s="94">
        <f t="shared" si="11"/>
        <v>0</v>
      </c>
    </row>
    <row r="41" spans="1:13" ht="30" customHeight="1">
      <c r="A41" s="72"/>
      <c r="B41" s="72"/>
      <c r="C41" s="72"/>
      <c r="D41" s="72"/>
      <c r="E41" s="72"/>
      <c r="F41" s="72"/>
      <c r="G41" s="72"/>
      <c r="H41" s="94">
        <f t="shared" si="6"/>
        <v>0</v>
      </c>
      <c r="I41" s="94">
        <f t="shared" si="7"/>
        <v>0</v>
      </c>
      <c r="J41" s="94">
        <f t="shared" si="8"/>
        <v>0</v>
      </c>
      <c r="K41" s="94">
        <f t="shared" si="9"/>
        <v>0</v>
      </c>
      <c r="L41" s="94">
        <f t="shared" si="10"/>
        <v>0</v>
      </c>
      <c r="M41" s="94">
        <f t="shared" si="11"/>
        <v>0</v>
      </c>
    </row>
    <row r="42" spans="1:13" ht="30" customHeight="1">
      <c r="A42" s="72"/>
      <c r="B42" s="72"/>
      <c r="C42" s="72"/>
      <c r="D42" s="72"/>
      <c r="E42" s="72"/>
      <c r="F42" s="72"/>
      <c r="G42" s="72"/>
      <c r="H42" s="94">
        <f t="shared" si="6"/>
        <v>0</v>
      </c>
      <c r="I42" s="94">
        <f t="shared" si="7"/>
        <v>0</v>
      </c>
      <c r="J42" s="94">
        <f t="shared" si="8"/>
        <v>0</v>
      </c>
      <c r="K42" s="94">
        <f t="shared" si="9"/>
        <v>0</v>
      </c>
      <c r="L42" s="94">
        <f t="shared" si="10"/>
        <v>0</v>
      </c>
      <c r="M42" s="94">
        <f t="shared" si="11"/>
        <v>0</v>
      </c>
    </row>
    <row r="43" spans="1:13" ht="30" customHeight="1">
      <c r="A43" s="72"/>
      <c r="B43" s="72"/>
      <c r="C43" s="72"/>
      <c r="D43" s="72"/>
      <c r="E43" s="72"/>
      <c r="F43" s="72"/>
      <c r="G43" s="72"/>
      <c r="H43" s="94">
        <f t="shared" si="6"/>
        <v>0</v>
      </c>
      <c r="I43" s="94">
        <f t="shared" si="7"/>
        <v>0</v>
      </c>
      <c r="J43" s="94">
        <f t="shared" si="8"/>
        <v>0</v>
      </c>
      <c r="K43" s="94">
        <f t="shared" si="9"/>
        <v>0</v>
      </c>
      <c r="L43" s="94">
        <f t="shared" si="10"/>
        <v>0</v>
      </c>
      <c r="M43" s="94">
        <f t="shared" si="11"/>
        <v>0</v>
      </c>
    </row>
    <row r="44" spans="1:13" ht="30" customHeight="1">
      <c r="A44" s="72"/>
      <c r="B44" s="72"/>
      <c r="C44" s="72"/>
      <c r="D44" s="72"/>
      <c r="E44" s="72"/>
      <c r="F44" s="72"/>
      <c r="G44" s="72"/>
      <c r="H44" s="94">
        <f t="shared" si="6"/>
        <v>0</v>
      </c>
      <c r="I44" s="94">
        <f t="shared" si="7"/>
        <v>0</v>
      </c>
      <c r="J44" s="94">
        <f t="shared" si="8"/>
        <v>0</v>
      </c>
      <c r="K44" s="94">
        <f t="shared" si="9"/>
        <v>0</v>
      </c>
      <c r="L44" s="94">
        <f t="shared" si="10"/>
        <v>0</v>
      </c>
      <c r="M44" s="94">
        <f t="shared" si="11"/>
        <v>0</v>
      </c>
    </row>
    <row r="45" spans="1:13" ht="30" customHeight="1">
      <c r="A45" s="72"/>
      <c r="B45" s="72"/>
      <c r="C45" s="72"/>
      <c r="D45" s="72"/>
      <c r="E45" s="72"/>
      <c r="F45" s="72"/>
      <c r="G45" s="72"/>
      <c r="H45" s="94">
        <f t="shared" si="6"/>
        <v>0</v>
      </c>
      <c r="I45" s="94">
        <f t="shared" si="7"/>
        <v>0</v>
      </c>
      <c r="J45" s="94">
        <f t="shared" si="8"/>
        <v>0</v>
      </c>
      <c r="K45" s="94">
        <f t="shared" si="9"/>
        <v>0</v>
      </c>
      <c r="L45" s="94">
        <f t="shared" si="10"/>
        <v>0</v>
      </c>
      <c r="M45" s="94">
        <f t="shared" si="11"/>
        <v>0</v>
      </c>
    </row>
    <row r="46" spans="1:13" ht="30" customHeight="1">
      <c r="A46" s="72"/>
      <c r="B46" s="72"/>
      <c r="C46" s="72"/>
      <c r="D46" s="72"/>
      <c r="E46" s="72"/>
      <c r="F46" s="72"/>
      <c r="G46" s="72"/>
      <c r="H46" s="94">
        <f t="shared" si="6"/>
        <v>0</v>
      </c>
      <c r="I46" s="94">
        <f t="shared" si="7"/>
        <v>0</v>
      </c>
      <c r="J46" s="94">
        <f t="shared" si="8"/>
        <v>0</v>
      </c>
      <c r="K46" s="94">
        <f t="shared" si="9"/>
        <v>0</v>
      </c>
      <c r="L46" s="94">
        <f t="shared" si="10"/>
        <v>0</v>
      </c>
      <c r="M46" s="94">
        <f t="shared" si="11"/>
        <v>0</v>
      </c>
    </row>
    <row r="47" spans="1:13" ht="30" customHeight="1">
      <c r="A47" s="72"/>
      <c r="B47" s="72"/>
      <c r="C47" s="72"/>
      <c r="D47" s="72"/>
      <c r="E47" s="72"/>
      <c r="F47" s="72"/>
      <c r="G47" s="72"/>
      <c r="H47" s="94">
        <f t="shared" si="6"/>
        <v>0</v>
      </c>
      <c r="I47" s="94">
        <f t="shared" si="7"/>
        <v>0</v>
      </c>
      <c r="J47" s="94">
        <f t="shared" si="8"/>
        <v>0</v>
      </c>
      <c r="K47" s="94">
        <f t="shared" si="9"/>
        <v>0</v>
      </c>
      <c r="L47" s="94">
        <f t="shared" si="10"/>
        <v>0</v>
      </c>
      <c r="M47" s="94">
        <f t="shared" si="11"/>
        <v>0</v>
      </c>
    </row>
    <row r="48" spans="1:13" ht="30" customHeight="1">
      <c r="A48" s="72"/>
      <c r="B48" s="72"/>
      <c r="C48" s="72"/>
      <c r="D48" s="72"/>
      <c r="E48" s="72"/>
      <c r="F48" s="72"/>
      <c r="G48" s="72"/>
      <c r="H48" s="94">
        <f t="shared" si="6"/>
        <v>0</v>
      </c>
      <c r="I48" s="94">
        <f t="shared" si="7"/>
        <v>0</v>
      </c>
      <c r="J48" s="94">
        <f t="shared" si="8"/>
        <v>0</v>
      </c>
      <c r="K48" s="94">
        <f t="shared" si="9"/>
        <v>0</v>
      </c>
      <c r="L48" s="94">
        <f t="shared" si="10"/>
        <v>0</v>
      </c>
      <c r="M48" s="94">
        <f t="shared" si="11"/>
        <v>0</v>
      </c>
    </row>
    <row r="49" spans="1:13" ht="30" customHeight="1">
      <c r="A49" s="72"/>
      <c r="B49" s="72"/>
      <c r="C49" s="72"/>
      <c r="D49" s="72"/>
      <c r="E49" s="72"/>
      <c r="F49" s="72"/>
      <c r="G49" s="72"/>
      <c r="H49" s="94">
        <f t="shared" si="6"/>
        <v>0</v>
      </c>
      <c r="I49" s="94">
        <f t="shared" si="7"/>
        <v>0</v>
      </c>
      <c r="J49" s="94">
        <f t="shared" si="8"/>
        <v>0</v>
      </c>
      <c r="K49" s="94">
        <f t="shared" si="9"/>
        <v>0</v>
      </c>
      <c r="L49" s="94">
        <f t="shared" si="10"/>
        <v>0</v>
      </c>
      <c r="M49" s="94">
        <f t="shared" si="11"/>
        <v>0</v>
      </c>
    </row>
    <row r="50" spans="1:13" ht="30" customHeight="1">
      <c r="A50" s="72"/>
      <c r="B50" s="72"/>
      <c r="C50" s="72"/>
      <c r="D50" s="72"/>
      <c r="E50" s="72"/>
      <c r="F50" s="72"/>
      <c r="G50" s="72"/>
      <c r="H50" s="94">
        <f t="shared" si="6"/>
        <v>0</v>
      </c>
      <c r="I50" s="94">
        <f t="shared" si="7"/>
        <v>0</v>
      </c>
      <c r="J50" s="94">
        <f t="shared" si="8"/>
        <v>0</v>
      </c>
      <c r="K50" s="94">
        <f t="shared" si="9"/>
        <v>0</v>
      </c>
      <c r="L50" s="94">
        <f t="shared" si="10"/>
        <v>0</v>
      </c>
      <c r="M50" s="94">
        <f t="shared" si="11"/>
        <v>0</v>
      </c>
    </row>
    <row r="51" spans="1:13" ht="30" customHeight="1">
      <c r="A51" s="72"/>
      <c r="B51" s="72"/>
      <c r="C51" s="72"/>
      <c r="D51" s="72"/>
      <c r="E51" s="72"/>
      <c r="F51" s="72"/>
      <c r="G51" s="72"/>
      <c r="H51" s="94">
        <f t="shared" si="6"/>
        <v>0</v>
      </c>
      <c r="I51" s="94">
        <f t="shared" si="7"/>
        <v>0</v>
      </c>
      <c r="J51" s="94">
        <f t="shared" si="8"/>
        <v>0</v>
      </c>
      <c r="K51" s="94">
        <f t="shared" si="9"/>
        <v>0</v>
      </c>
      <c r="L51" s="94">
        <f t="shared" si="10"/>
        <v>0</v>
      </c>
      <c r="M51" s="94">
        <f t="shared" si="11"/>
        <v>0</v>
      </c>
    </row>
    <row r="52" spans="1:13" ht="30" customHeight="1">
      <c r="A52" s="72"/>
      <c r="B52" s="72"/>
      <c r="C52" s="72"/>
      <c r="D52" s="72"/>
      <c r="E52" s="72"/>
      <c r="F52" s="72"/>
      <c r="G52" s="72"/>
      <c r="H52" s="94">
        <f t="shared" si="6"/>
        <v>0</v>
      </c>
      <c r="I52" s="94">
        <f t="shared" si="7"/>
        <v>0</v>
      </c>
      <c r="J52" s="94">
        <f t="shared" si="8"/>
        <v>0</v>
      </c>
      <c r="K52" s="94">
        <f t="shared" si="9"/>
        <v>0</v>
      </c>
      <c r="L52" s="94">
        <f t="shared" si="10"/>
        <v>0</v>
      </c>
      <c r="M52" s="94">
        <f t="shared" si="11"/>
        <v>0</v>
      </c>
    </row>
    <row r="53" spans="1:13" ht="30" customHeight="1">
      <c r="A53" s="72"/>
      <c r="B53" s="72"/>
      <c r="C53" s="72"/>
      <c r="D53" s="72"/>
      <c r="E53" s="72"/>
      <c r="F53" s="72"/>
      <c r="G53" s="72"/>
      <c r="H53" s="94">
        <f t="shared" si="6"/>
        <v>0</v>
      </c>
      <c r="I53" s="94">
        <f t="shared" si="7"/>
        <v>0</v>
      </c>
      <c r="J53" s="94">
        <f t="shared" si="8"/>
        <v>0</v>
      </c>
      <c r="K53" s="94">
        <f t="shared" si="9"/>
        <v>0</v>
      </c>
      <c r="L53" s="94">
        <f t="shared" si="10"/>
        <v>0</v>
      </c>
      <c r="M53" s="94">
        <f t="shared" si="11"/>
        <v>0</v>
      </c>
    </row>
    <row r="54" spans="1:13" ht="30" customHeight="1">
      <c r="A54" s="72"/>
      <c r="B54" s="72"/>
      <c r="C54" s="72"/>
      <c r="D54" s="72"/>
      <c r="E54" s="72"/>
      <c r="F54" s="72"/>
      <c r="G54" s="72"/>
      <c r="H54" s="94">
        <f t="shared" si="6"/>
        <v>0</v>
      </c>
      <c r="I54" s="94">
        <f t="shared" si="7"/>
        <v>0</v>
      </c>
      <c r="J54" s="94">
        <f t="shared" si="8"/>
        <v>0</v>
      </c>
      <c r="K54" s="94">
        <f t="shared" si="9"/>
        <v>0</v>
      </c>
      <c r="L54" s="94">
        <f t="shared" si="10"/>
        <v>0</v>
      </c>
      <c r="M54" s="94">
        <f t="shared" si="11"/>
        <v>0</v>
      </c>
    </row>
    <row r="55" spans="1:13" ht="30" customHeight="1">
      <c r="A55" s="72"/>
      <c r="B55" s="72"/>
      <c r="C55" s="72"/>
      <c r="D55" s="72"/>
      <c r="E55" s="72"/>
      <c r="F55" s="72"/>
      <c r="G55" s="72"/>
      <c r="H55" s="94">
        <f t="shared" si="6"/>
        <v>0</v>
      </c>
      <c r="I55" s="94">
        <f t="shared" si="7"/>
        <v>0</v>
      </c>
      <c r="J55" s="94">
        <f t="shared" si="8"/>
        <v>0</v>
      </c>
      <c r="K55" s="94">
        <f t="shared" si="9"/>
        <v>0</v>
      </c>
      <c r="L55" s="94">
        <f t="shared" si="10"/>
        <v>0</v>
      </c>
      <c r="M55" s="94">
        <f t="shared" si="11"/>
        <v>0</v>
      </c>
    </row>
    <row r="56" spans="1:13" ht="30" customHeight="1">
      <c r="A56" s="72"/>
      <c r="B56" s="72"/>
      <c r="C56" s="72"/>
      <c r="D56" s="72"/>
      <c r="E56" s="72"/>
      <c r="F56" s="72"/>
      <c r="G56" s="72"/>
      <c r="H56" s="94">
        <f t="shared" si="6"/>
        <v>0</v>
      </c>
      <c r="I56" s="94">
        <f t="shared" si="7"/>
        <v>0</v>
      </c>
      <c r="J56" s="94">
        <f t="shared" si="8"/>
        <v>0</v>
      </c>
      <c r="K56" s="94">
        <f t="shared" si="9"/>
        <v>0</v>
      </c>
      <c r="L56" s="94">
        <f t="shared" si="10"/>
        <v>0</v>
      </c>
      <c r="M56" s="94">
        <f t="shared" si="11"/>
        <v>0</v>
      </c>
    </row>
    <row r="57" spans="1:13" ht="30" customHeight="1">
      <c r="A57" s="72"/>
      <c r="B57" s="72"/>
      <c r="C57" s="72"/>
      <c r="D57" s="72"/>
      <c r="E57" s="72"/>
      <c r="F57" s="72"/>
      <c r="G57" s="72"/>
      <c r="H57" s="94">
        <f t="shared" si="6"/>
        <v>0</v>
      </c>
      <c r="I57" s="94">
        <f t="shared" si="7"/>
        <v>0</v>
      </c>
      <c r="J57" s="94">
        <f t="shared" si="8"/>
        <v>0</v>
      </c>
      <c r="K57" s="94">
        <f t="shared" si="9"/>
        <v>0</v>
      </c>
      <c r="L57" s="94">
        <f t="shared" si="10"/>
        <v>0</v>
      </c>
      <c r="M57" s="94">
        <f t="shared" si="11"/>
        <v>0</v>
      </c>
    </row>
    <row r="58" spans="1:13" ht="30" customHeight="1">
      <c r="A58" s="72"/>
      <c r="B58" s="72"/>
      <c r="C58" s="72"/>
      <c r="D58" s="72"/>
      <c r="E58" s="72"/>
      <c r="F58" s="72"/>
      <c r="G58" s="72"/>
      <c r="H58" s="94">
        <f t="shared" si="6"/>
        <v>0</v>
      </c>
      <c r="I58" s="94">
        <f t="shared" si="7"/>
        <v>0</v>
      </c>
      <c r="J58" s="94">
        <f t="shared" si="8"/>
        <v>0</v>
      </c>
      <c r="K58" s="94">
        <f t="shared" si="9"/>
        <v>0</v>
      </c>
      <c r="L58" s="94">
        <f t="shared" si="10"/>
        <v>0</v>
      </c>
      <c r="M58" s="94">
        <f t="shared" si="11"/>
        <v>0</v>
      </c>
    </row>
    <row r="59" spans="1:13" ht="30" customHeight="1">
      <c r="A59" s="72"/>
      <c r="B59" s="72"/>
      <c r="C59" s="72"/>
      <c r="D59" s="72"/>
      <c r="E59" s="72"/>
      <c r="F59" s="72"/>
      <c r="G59" s="72"/>
      <c r="H59" s="94">
        <f t="shared" ref="H59:H65" si="12">MAX(C59:G59)</f>
        <v>0</v>
      </c>
      <c r="I59" s="94">
        <f t="shared" ref="I59:I65" si="13">MAX(D59:H59)</f>
        <v>0</v>
      </c>
      <c r="J59" s="94">
        <f t="shared" ref="J59:J65" si="14">MAX(E59:I59)</f>
        <v>0</v>
      </c>
      <c r="K59" s="94">
        <f t="shared" ref="K59:K65" si="15">MAX(F59:J59)</f>
        <v>0</v>
      </c>
      <c r="L59" s="94">
        <f t="shared" ref="L59:L65" si="16">MAX(G59:K59)</f>
        <v>0</v>
      </c>
      <c r="M59" s="94">
        <f t="shared" ref="M59:M65" si="17">MAX(H59:L59)</f>
        <v>0</v>
      </c>
    </row>
    <row r="60" spans="1:13" ht="30" customHeight="1">
      <c r="A60" s="72"/>
      <c r="B60" s="72"/>
      <c r="C60" s="72"/>
      <c r="D60" s="72"/>
      <c r="E60" s="72"/>
      <c r="F60" s="72"/>
      <c r="G60" s="72"/>
      <c r="H60" s="94">
        <f t="shared" si="12"/>
        <v>0</v>
      </c>
      <c r="I60" s="94">
        <f t="shared" si="13"/>
        <v>0</v>
      </c>
      <c r="J60" s="94">
        <f t="shared" si="14"/>
        <v>0</v>
      </c>
      <c r="K60" s="94">
        <f t="shared" si="15"/>
        <v>0</v>
      </c>
      <c r="L60" s="94">
        <f t="shared" si="16"/>
        <v>0</v>
      </c>
      <c r="M60" s="94">
        <f t="shared" si="17"/>
        <v>0</v>
      </c>
    </row>
    <row r="61" spans="1:13" ht="30" customHeight="1">
      <c r="A61" s="72"/>
      <c r="B61" s="72"/>
      <c r="C61" s="72"/>
      <c r="D61" s="72"/>
      <c r="E61" s="72"/>
      <c r="F61" s="72"/>
      <c r="G61" s="72"/>
      <c r="H61" s="94">
        <f t="shared" si="12"/>
        <v>0</v>
      </c>
      <c r="I61" s="94">
        <f t="shared" si="13"/>
        <v>0</v>
      </c>
      <c r="J61" s="94">
        <f t="shared" si="14"/>
        <v>0</v>
      </c>
      <c r="K61" s="94">
        <f t="shared" si="15"/>
        <v>0</v>
      </c>
      <c r="L61" s="94">
        <f t="shared" si="16"/>
        <v>0</v>
      </c>
      <c r="M61" s="94">
        <f t="shared" si="17"/>
        <v>0</v>
      </c>
    </row>
    <row r="62" spans="1:13" ht="30" customHeight="1">
      <c r="A62" s="72"/>
      <c r="B62" s="72"/>
      <c r="C62" s="72"/>
      <c r="D62" s="72"/>
      <c r="E62" s="72"/>
      <c r="F62" s="72"/>
      <c r="G62" s="72"/>
      <c r="H62" s="94">
        <f t="shared" si="12"/>
        <v>0</v>
      </c>
      <c r="I62" s="94">
        <f t="shared" si="13"/>
        <v>0</v>
      </c>
      <c r="J62" s="94">
        <f t="shared" si="14"/>
        <v>0</v>
      </c>
      <c r="K62" s="94">
        <f t="shared" si="15"/>
        <v>0</v>
      </c>
      <c r="L62" s="94">
        <f t="shared" si="16"/>
        <v>0</v>
      </c>
      <c r="M62" s="94">
        <f t="shared" si="17"/>
        <v>0</v>
      </c>
    </row>
    <row r="63" spans="1:13" ht="30" customHeight="1">
      <c r="A63" s="72"/>
      <c r="B63" s="72"/>
      <c r="C63" s="72"/>
      <c r="D63" s="72"/>
      <c r="E63" s="72"/>
      <c r="F63" s="72"/>
      <c r="G63" s="72"/>
      <c r="H63" s="94">
        <f t="shared" si="12"/>
        <v>0</v>
      </c>
      <c r="I63" s="94">
        <f t="shared" si="13"/>
        <v>0</v>
      </c>
      <c r="J63" s="94">
        <f t="shared" si="14"/>
        <v>0</v>
      </c>
      <c r="K63" s="94">
        <f t="shared" si="15"/>
        <v>0</v>
      </c>
      <c r="L63" s="94">
        <f t="shared" si="16"/>
        <v>0</v>
      </c>
      <c r="M63" s="94">
        <f t="shared" si="17"/>
        <v>0</v>
      </c>
    </row>
    <row r="64" spans="1:13" ht="30" customHeight="1">
      <c r="A64" s="72"/>
      <c r="B64" s="72"/>
      <c r="C64" s="72"/>
      <c r="D64" s="72"/>
      <c r="E64" s="72"/>
      <c r="F64" s="72"/>
      <c r="G64" s="72"/>
      <c r="H64" s="94">
        <f t="shared" si="12"/>
        <v>0</v>
      </c>
      <c r="I64" s="94">
        <f t="shared" si="13"/>
        <v>0</v>
      </c>
      <c r="J64" s="94">
        <f t="shared" si="14"/>
        <v>0</v>
      </c>
      <c r="K64" s="94">
        <f t="shared" si="15"/>
        <v>0</v>
      </c>
      <c r="L64" s="94">
        <f t="shared" si="16"/>
        <v>0</v>
      </c>
      <c r="M64" s="94">
        <f t="shared" si="17"/>
        <v>0</v>
      </c>
    </row>
    <row r="65" spans="1:13" ht="30" customHeight="1">
      <c r="A65" s="72"/>
      <c r="B65" s="72"/>
      <c r="C65" s="72"/>
      <c r="D65" s="72"/>
      <c r="E65" s="72"/>
      <c r="F65" s="72"/>
      <c r="G65" s="72"/>
      <c r="H65" s="94">
        <f t="shared" si="12"/>
        <v>0</v>
      </c>
      <c r="I65" s="94">
        <f t="shared" si="13"/>
        <v>0</v>
      </c>
      <c r="J65" s="94">
        <f t="shared" si="14"/>
        <v>0</v>
      </c>
      <c r="K65" s="94">
        <f t="shared" si="15"/>
        <v>0</v>
      </c>
      <c r="L65" s="94">
        <f t="shared" si="16"/>
        <v>0</v>
      </c>
      <c r="M65" s="94">
        <f t="shared" si="17"/>
        <v>0</v>
      </c>
    </row>
    <row r="66" spans="1:13" ht="30" customHeight="1">
      <c r="A66" s="72"/>
      <c r="B66" s="72"/>
      <c r="C66" s="72"/>
      <c r="D66" s="72"/>
      <c r="E66" s="72"/>
      <c r="F66" s="72"/>
      <c r="G66" s="72"/>
      <c r="H66" s="94">
        <f t="shared" ref="H66:H97" si="18">MAX(C66:G66)</f>
        <v>0</v>
      </c>
      <c r="I66" s="94">
        <f t="shared" ref="I66:I109" si="19">MAX(D66:H66)</f>
        <v>0</v>
      </c>
      <c r="J66" s="94">
        <f t="shared" ref="J66:J109" si="20">MAX(E66:I66)</f>
        <v>0</v>
      </c>
      <c r="K66" s="94">
        <f t="shared" ref="K66:K109" si="21">MAX(F66:J66)</f>
        <v>0</v>
      </c>
      <c r="L66" s="94">
        <f t="shared" ref="L66:L109" si="22">MAX(G66:K66)</f>
        <v>0</v>
      </c>
      <c r="M66" s="94">
        <f t="shared" ref="M66:M109" si="23">MAX(H66:L66)</f>
        <v>0</v>
      </c>
    </row>
    <row r="67" spans="1:13" ht="30" customHeight="1">
      <c r="A67" s="72"/>
      <c r="B67" s="72"/>
      <c r="C67" s="72"/>
      <c r="D67" s="72"/>
      <c r="E67" s="72"/>
      <c r="F67" s="72"/>
      <c r="G67" s="72"/>
      <c r="H67" s="94">
        <f t="shared" si="18"/>
        <v>0</v>
      </c>
      <c r="I67" s="94">
        <f t="shared" si="19"/>
        <v>0</v>
      </c>
      <c r="J67" s="94">
        <f t="shared" si="20"/>
        <v>0</v>
      </c>
      <c r="K67" s="94">
        <f t="shared" si="21"/>
        <v>0</v>
      </c>
      <c r="L67" s="94">
        <f t="shared" si="22"/>
        <v>0</v>
      </c>
      <c r="M67" s="94">
        <f t="shared" si="23"/>
        <v>0</v>
      </c>
    </row>
    <row r="68" spans="1:13" ht="30" customHeight="1">
      <c r="A68" s="72"/>
      <c r="B68" s="72"/>
      <c r="C68" s="72"/>
      <c r="D68" s="72"/>
      <c r="E68" s="72"/>
      <c r="F68" s="72"/>
      <c r="G68" s="72"/>
      <c r="H68" s="94">
        <f t="shared" si="18"/>
        <v>0</v>
      </c>
      <c r="I68" s="94">
        <f t="shared" si="19"/>
        <v>0</v>
      </c>
      <c r="J68" s="94">
        <f t="shared" si="20"/>
        <v>0</v>
      </c>
      <c r="K68" s="94">
        <f t="shared" si="21"/>
        <v>0</v>
      </c>
      <c r="L68" s="94">
        <f t="shared" si="22"/>
        <v>0</v>
      </c>
      <c r="M68" s="94">
        <f t="shared" si="23"/>
        <v>0</v>
      </c>
    </row>
    <row r="69" spans="1:13" ht="30" customHeight="1">
      <c r="A69" s="72"/>
      <c r="B69" s="72"/>
      <c r="C69" s="72"/>
      <c r="D69" s="72"/>
      <c r="E69" s="72"/>
      <c r="F69" s="72"/>
      <c r="G69" s="72"/>
      <c r="H69" s="94">
        <f t="shared" si="18"/>
        <v>0</v>
      </c>
      <c r="I69" s="94">
        <f t="shared" si="19"/>
        <v>0</v>
      </c>
      <c r="J69" s="94">
        <f t="shared" si="20"/>
        <v>0</v>
      </c>
      <c r="K69" s="94">
        <f t="shared" si="21"/>
        <v>0</v>
      </c>
      <c r="L69" s="94">
        <f t="shared" si="22"/>
        <v>0</v>
      </c>
      <c r="M69" s="94">
        <f t="shared" si="23"/>
        <v>0</v>
      </c>
    </row>
    <row r="70" spans="1:13" ht="30" customHeight="1">
      <c r="A70" s="72"/>
      <c r="B70" s="72"/>
      <c r="C70" s="72"/>
      <c r="D70" s="72"/>
      <c r="E70" s="72"/>
      <c r="F70" s="72"/>
      <c r="G70" s="72"/>
      <c r="H70" s="94">
        <f t="shared" si="18"/>
        <v>0</v>
      </c>
      <c r="I70" s="94">
        <f t="shared" si="19"/>
        <v>0</v>
      </c>
      <c r="J70" s="94">
        <f t="shared" si="20"/>
        <v>0</v>
      </c>
      <c r="K70" s="94">
        <f t="shared" si="21"/>
        <v>0</v>
      </c>
      <c r="L70" s="94">
        <f t="shared" si="22"/>
        <v>0</v>
      </c>
      <c r="M70" s="94">
        <f t="shared" si="23"/>
        <v>0</v>
      </c>
    </row>
    <row r="71" spans="1:13" ht="30" customHeight="1">
      <c r="A71" s="72"/>
      <c r="B71" s="72"/>
      <c r="C71" s="72"/>
      <c r="D71" s="72"/>
      <c r="E71" s="72"/>
      <c r="F71" s="72"/>
      <c r="G71" s="72"/>
      <c r="H71" s="94">
        <f t="shared" si="18"/>
        <v>0</v>
      </c>
      <c r="I71" s="94">
        <f t="shared" si="19"/>
        <v>0</v>
      </c>
      <c r="J71" s="94">
        <f t="shared" si="20"/>
        <v>0</v>
      </c>
      <c r="K71" s="94">
        <f t="shared" si="21"/>
        <v>0</v>
      </c>
      <c r="L71" s="94">
        <f t="shared" si="22"/>
        <v>0</v>
      </c>
      <c r="M71" s="94">
        <f t="shared" si="23"/>
        <v>0</v>
      </c>
    </row>
    <row r="72" spans="1:13" ht="30" customHeight="1">
      <c r="A72" s="72"/>
      <c r="B72" s="72"/>
      <c r="C72" s="72"/>
      <c r="D72" s="72"/>
      <c r="E72" s="72"/>
      <c r="F72" s="72"/>
      <c r="G72" s="72"/>
      <c r="H72" s="94">
        <f t="shared" si="18"/>
        <v>0</v>
      </c>
      <c r="I72" s="94">
        <f t="shared" si="19"/>
        <v>0</v>
      </c>
      <c r="J72" s="94">
        <f t="shared" si="20"/>
        <v>0</v>
      </c>
      <c r="K72" s="94">
        <f t="shared" si="21"/>
        <v>0</v>
      </c>
      <c r="L72" s="94">
        <f t="shared" si="22"/>
        <v>0</v>
      </c>
      <c r="M72" s="94">
        <f t="shared" si="23"/>
        <v>0</v>
      </c>
    </row>
    <row r="73" spans="1:13" ht="30" customHeight="1">
      <c r="A73" s="72"/>
      <c r="B73" s="72"/>
      <c r="C73" s="72"/>
      <c r="D73" s="72"/>
      <c r="E73" s="72"/>
      <c r="F73" s="72"/>
      <c r="G73" s="72"/>
      <c r="H73" s="94">
        <f t="shared" si="18"/>
        <v>0</v>
      </c>
      <c r="I73" s="94">
        <f t="shared" si="19"/>
        <v>0</v>
      </c>
      <c r="J73" s="94">
        <f t="shared" si="20"/>
        <v>0</v>
      </c>
      <c r="K73" s="94">
        <f t="shared" si="21"/>
        <v>0</v>
      </c>
      <c r="L73" s="94">
        <f t="shared" si="22"/>
        <v>0</v>
      </c>
      <c r="M73" s="94">
        <f t="shared" si="23"/>
        <v>0</v>
      </c>
    </row>
    <row r="74" spans="1:13" ht="30" customHeight="1">
      <c r="A74" s="72"/>
      <c r="B74" s="72"/>
      <c r="C74" s="72"/>
      <c r="D74" s="72"/>
      <c r="E74" s="72"/>
      <c r="F74" s="72"/>
      <c r="G74" s="72"/>
      <c r="H74" s="94">
        <f t="shared" si="18"/>
        <v>0</v>
      </c>
      <c r="I74" s="94">
        <f t="shared" si="19"/>
        <v>0</v>
      </c>
      <c r="J74" s="94">
        <f t="shared" si="20"/>
        <v>0</v>
      </c>
      <c r="K74" s="94">
        <f t="shared" si="21"/>
        <v>0</v>
      </c>
      <c r="L74" s="94">
        <f t="shared" si="22"/>
        <v>0</v>
      </c>
      <c r="M74" s="94">
        <f t="shared" si="23"/>
        <v>0</v>
      </c>
    </row>
    <row r="75" spans="1:13" ht="30" customHeight="1">
      <c r="A75" s="72"/>
      <c r="B75" s="72"/>
      <c r="C75" s="72"/>
      <c r="D75" s="72"/>
      <c r="E75" s="72"/>
      <c r="F75" s="72"/>
      <c r="G75" s="72"/>
      <c r="H75" s="94">
        <f t="shared" si="18"/>
        <v>0</v>
      </c>
      <c r="I75" s="94">
        <f t="shared" si="19"/>
        <v>0</v>
      </c>
      <c r="J75" s="94">
        <f t="shared" si="20"/>
        <v>0</v>
      </c>
      <c r="K75" s="94">
        <f t="shared" si="21"/>
        <v>0</v>
      </c>
      <c r="L75" s="94">
        <f t="shared" si="22"/>
        <v>0</v>
      </c>
      <c r="M75" s="94">
        <f t="shared" si="23"/>
        <v>0</v>
      </c>
    </row>
    <row r="76" spans="1:13" ht="30" customHeight="1">
      <c r="A76" s="72"/>
      <c r="B76" s="72"/>
      <c r="C76" s="72"/>
      <c r="D76" s="72"/>
      <c r="E76" s="72"/>
      <c r="F76" s="72"/>
      <c r="G76" s="72"/>
      <c r="H76" s="94">
        <f t="shared" si="18"/>
        <v>0</v>
      </c>
      <c r="I76" s="94">
        <f t="shared" si="19"/>
        <v>0</v>
      </c>
      <c r="J76" s="94">
        <f t="shared" si="20"/>
        <v>0</v>
      </c>
      <c r="K76" s="94">
        <f t="shared" si="21"/>
        <v>0</v>
      </c>
      <c r="L76" s="94">
        <f t="shared" si="22"/>
        <v>0</v>
      </c>
      <c r="M76" s="94">
        <f t="shared" si="23"/>
        <v>0</v>
      </c>
    </row>
    <row r="77" spans="1:13" ht="30" customHeight="1">
      <c r="A77" s="72"/>
      <c r="B77" s="72"/>
      <c r="C77" s="72"/>
      <c r="D77" s="72"/>
      <c r="E77" s="72"/>
      <c r="F77" s="72"/>
      <c r="G77" s="72"/>
      <c r="H77" s="94">
        <f t="shared" si="18"/>
        <v>0</v>
      </c>
      <c r="I77" s="94">
        <f t="shared" si="19"/>
        <v>0</v>
      </c>
      <c r="J77" s="94">
        <f t="shared" si="20"/>
        <v>0</v>
      </c>
      <c r="K77" s="94">
        <f t="shared" si="21"/>
        <v>0</v>
      </c>
      <c r="L77" s="94">
        <f t="shared" si="22"/>
        <v>0</v>
      </c>
      <c r="M77" s="94">
        <f t="shared" si="23"/>
        <v>0</v>
      </c>
    </row>
    <row r="78" spans="1:13" ht="30" customHeight="1">
      <c r="A78" s="72"/>
      <c r="B78" s="72"/>
      <c r="C78" s="72"/>
      <c r="D78" s="72"/>
      <c r="E78" s="72"/>
      <c r="F78" s="72"/>
      <c r="G78" s="72"/>
      <c r="H78" s="94">
        <f t="shared" si="18"/>
        <v>0</v>
      </c>
      <c r="I78" s="94">
        <f t="shared" si="19"/>
        <v>0</v>
      </c>
      <c r="J78" s="94">
        <f t="shared" si="20"/>
        <v>0</v>
      </c>
      <c r="K78" s="94">
        <f t="shared" si="21"/>
        <v>0</v>
      </c>
      <c r="L78" s="94">
        <f t="shared" si="22"/>
        <v>0</v>
      </c>
      <c r="M78" s="94">
        <f t="shared" si="23"/>
        <v>0</v>
      </c>
    </row>
    <row r="79" spans="1:13" ht="30" customHeight="1">
      <c r="A79" s="72"/>
      <c r="B79" s="72"/>
      <c r="C79" s="72"/>
      <c r="D79" s="72"/>
      <c r="E79" s="72"/>
      <c r="F79" s="72"/>
      <c r="G79" s="72"/>
      <c r="H79" s="94">
        <f t="shared" si="18"/>
        <v>0</v>
      </c>
      <c r="I79" s="94">
        <f t="shared" si="19"/>
        <v>0</v>
      </c>
      <c r="J79" s="94">
        <f t="shared" si="20"/>
        <v>0</v>
      </c>
      <c r="K79" s="94">
        <f t="shared" si="21"/>
        <v>0</v>
      </c>
      <c r="L79" s="94">
        <f t="shared" si="22"/>
        <v>0</v>
      </c>
      <c r="M79" s="94">
        <f t="shared" si="23"/>
        <v>0</v>
      </c>
    </row>
    <row r="80" spans="1:13" ht="30" customHeight="1">
      <c r="A80" s="72"/>
      <c r="B80" s="72"/>
      <c r="C80" s="72"/>
      <c r="D80" s="72"/>
      <c r="E80" s="72"/>
      <c r="F80" s="72"/>
      <c r="G80" s="72"/>
      <c r="H80" s="94">
        <f t="shared" si="18"/>
        <v>0</v>
      </c>
      <c r="I80" s="94">
        <f t="shared" si="19"/>
        <v>0</v>
      </c>
      <c r="J80" s="94">
        <f t="shared" si="20"/>
        <v>0</v>
      </c>
      <c r="K80" s="94">
        <f t="shared" si="21"/>
        <v>0</v>
      </c>
      <c r="L80" s="94">
        <f t="shared" si="22"/>
        <v>0</v>
      </c>
      <c r="M80" s="94">
        <f t="shared" si="23"/>
        <v>0</v>
      </c>
    </row>
    <row r="81" spans="1:13" ht="30" customHeight="1">
      <c r="A81" s="72"/>
      <c r="B81" s="72"/>
      <c r="C81" s="72"/>
      <c r="D81" s="72"/>
      <c r="E81" s="72"/>
      <c r="F81" s="72"/>
      <c r="G81" s="72"/>
      <c r="H81" s="94">
        <f t="shared" si="18"/>
        <v>0</v>
      </c>
      <c r="I81" s="94">
        <f t="shared" si="19"/>
        <v>0</v>
      </c>
      <c r="J81" s="94">
        <f t="shared" si="20"/>
        <v>0</v>
      </c>
      <c r="K81" s="94">
        <f t="shared" si="21"/>
        <v>0</v>
      </c>
      <c r="L81" s="94">
        <f t="shared" si="22"/>
        <v>0</v>
      </c>
      <c r="M81" s="94">
        <f t="shared" si="23"/>
        <v>0</v>
      </c>
    </row>
    <row r="82" spans="1:13" ht="30" customHeight="1">
      <c r="A82" s="72"/>
      <c r="B82" s="72"/>
      <c r="C82" s="72"/>
      <c r="D82" s="72"/>
      <c r="E82" s="72"/>
      <c r="F82" s="72"/>
      <c r="G82" s="72"/>
      <c r="H82" s="94">
        <f t="shared" si="18"/>
        <v>0</v>
      </c>
      <c r="I82" s="94">
        <f t="shared" si="19"/>
        <v>0</v>
      </c>
      <c r="J82" s="94">
        <f t="shared" si="20"/>
        <v>0</v>
      </c>
      <c r="K82" s="94">
        <f t="shared" si="21"/>
        <v>0</v>
      </c>
      <c r="L82" s="94">
        <f t="shared" si="22"/>
        <v>0</v>
      </c>
      <c r="M82" s="94">
        <f t="shared" si="23"/>
        <v>0</v>
      </c>
    </row>
    <row r="83" spans="1:13" ht="30" customHeight="1">
      <c r="A83" s="72"/>
      <c r="B83" s="72"/>
      <c r="C83" s="72"/>
      <c r="D83" s="72"/>
      <c r="E83" s="72"/>
      <c r="F83" s="72"/>
      <c r="G83" s="72"/>
      <c r="H83" s="94">
        <f t="shared" si="18"/>
        <v>0</v>
      </c>
      <c r="I83" s="94">
        <f t="shared" si="19"/>
        <v>0</v>
      </c>
      <c r="J83" s="94">
        <f t="shared" si="20"/>
        <v>0</v>
      </c>
      <c r="K83" s="94">
        <f t="shared" si="21"/>
        <v>0</v>
      </c>
      <c r="L83" s="94">
        <f t="shared" si="22"/>
        <v>0</v>
      </c>
      <c r="M83" s="94">
        <f t="shared" si="23"/>
        <v>0</v>
      </c>
    </row>
    <row r="84" spans="1:13" ht="30" customHeight="1">
      <c r="A84" s="72"/>
      <c r="B84" s="72"/>
      <c r="C84" s="72"/>
      <c r="D84" s="72"/>
      <c r="E84" s="72"/>
      <c r="F84" s="72"/>
      <c r="G84" s="72"/>
      <c r="H84" s="94">
        <f t="shared" si="18"/>
        <v>0</v>
      </c>
      <c r="I84" s="94">
        <f t="shared" si="19"/>
        <v>0</v>
      </c>
      <c r="J84" s="94">
        <f t="shared" si="20"/>
        <v>0</v>
      </c>
      <c r="K84" s="94">
        <f t="shared" si="21"/>
        <v>0</v>
      </c>
      <c r="L84" s="94">
        <f t="shared" si="22"/>
        <v>0</v>
      </c>
      <c r="M84" s="94">
        <f t="shared" si="23"/>
        <v>0</v>
      </c>
    </row>
    <row r="85" spans="1:13" ht="30" customHeight="1">
      <c r="A85" s="72"/>
      <c r="B85" s="72"/>
      <c r="C85" s="72"/>
      <c r="D85" s="72"/>
      <c r="E85" s="72"/>
      <c r="F85" s="72"/>
      <c r="G85" s="72"/>
      <c r="H85" s="94">
        <f t="shared" si="18"/>
        <v>0</v>
      </c>
      <c r="I85" s="94">
        <f t="shared" si="19"/>
        <v>0</v>
      </c>
      <c r="J85" s="94">
        <f t="shared" si="20"/>
        <v>0</v>
      </c>
      <c r="K85" s="94">
        <f t="shared" si="21"/>
        <v>0</v>
      </c>
      <c r="L85" s="94">
        <f t="shared" si="22"/>
        <v>0</v>
      </c>
      <c r="M85" s="94">
        <f t="shared" si="23"/>
        <v>0</v>
      </c>
    </row>
    <row r="86" spans="1:13" ht="30" customHeight="1">
      <c r="A86" s="72"/>
      <c r="B86" s="72"/>
      <c r="C86" s="72"/>
      <c r="D86" s="72"/>
      <c r="E86" s="72"/>
      <c r="F86" s="72"/>
      <c r="G86" s="72"/>
      <c r="H86" s="94">
        <f t="shared" si="18"/>
        <v>0</v>
      </c>
      <c r="I86" s="94">
        <f t="shared" si="19"/>
        <v>0</v>
      </c>
      <c r="J86" s="94">
        <f t="shared" si="20"/>
        <v>0</v>
      </c>
      <c r="K86" s="94">
        <f t="shared" si="21"/>
        <v>0</v>
      </c>
      <c r="L86" s="94">
        <f t="shared" si="22"/>
        <v>0</v>
      </c>
      <c r="M86" s="94">
        <f t="shared" si="23"/>
        <v>0</v>
      </c>
    </row>
    <row r="87" spans="1:13" ht="30" customHeight="1">
      <c r="A87" s="72"/>
      <c r="B87" s="72"/>
      <c r="C87" s="72"/>
      <c r="D87" s="72"/>
      <c r="E87" s="72"/>
      <c r="F87" s="72"/>
      <c r="G87" s="72"/>
      <c r="H87" s="94">
        <f t="shared" si="18"/>
        <v>0</v>
      </c>
      <c r="I87" s="94">
        <f t="shared" si="19"/>
        <v>0</v>
      </c>
      <c r="J87" s="94">
        <f t="shared" si="20"/>
        <v>0</v>
      </c>
      <c r="K87" s="94">
        <f t="shared" si="21"/>
        <v>0</v>
      </c>
      <c r="L87" s="94">
        <f t="shared" si="22"/>
        <v>0</v>
      </c>
      <c r="M87" s="94">
        <f t="shared" si="23"/>
        <v>0</v>
      </c>
    </row>
    <row r="88" spans="1:13" ht="30" customHeight="1">
      <c r="A88" s="72"/>
      <c r="B88" s="72"/>
      <c r="C88" s="72"/>
      <c r="D88" s="72"/>
      <c r="E88" s="72"/>
      <c r="F88" s="72"/>
      <c r="G88" s="72"/>
      <c r="H88" s="94">
        <f t="shared" si="18"/>
        <v>0</v>
      </c>
      <c r="I88" s="94">
        <f t="shared" si="19"/>
        <v>0</v>
      </c>
      <c r="J88" s="94">
        <f t="shared" si="20"/>
        <v>0</v>
      </c>
      <c r="K88" s="94">
        <f t="shared" si="21"/>
        <v>0</v>
      </c>
      <c r="L88" s="94">
        <f t="shared" si="22"/>
        <v>0</v>
      </c>
      <c r="M88" s="94">
        <f t="shared" si="23"/>
        <v>0</v>
      </c>
    </row>
    <row r="89" spans="1:13" ht="30" customHeight="1">
      <c r="A89" s="72"/>
      <c r="B89" s="72"/>
      <c r="C89" s="72"/>
      <c r="D89" s="72"/>
      <c r="E89" s="72"/>
      <c r="F89" s="72"/>
      <c r="G89" s="72"/>
      <c r="H89" s="94">
        <f t="shared" si="18"/>
        <v>0</v>
      </c>
      <c r="I89" s="94">
        <f t="shared" si="19"/>
        <v>0</v>
      </c>
      <c r="J89" s="94">
        <f t="shared" si="20"/>
        <v>0</v>
      </c>
      <c r="K89" s="94">
        <f t="shared" si="21"/>
        <v>0</v>
      </c>
      <c r="L89" s="94">
        <f t="shared" si="22"/>
        <v>0</v>
      </c>
      <c r="M89" s="94">
        <f t="shared" si="23"/>
        <v>0</v>
      </c>
    </row>
    <row r="90" spans="1:13" ht="30" customHeight="1">
      <c r="A90" s="72"/>
      <c r="B90" s="72"/>
      <c r="C90" s="72"/>
      <c r="D90" s="72"/>
      <c r="E90" s="72"/>
      <c r="F90" s="72"/>
      <c r="G90" s="72"/>
      <c r="H90" s="94">
        <f t="shared" si="18"/>
        <v>0</v>
      </c>
      <c r="I90" s="94">
        <f t="shared" si="19"/>
        <v>0</v>
      </c>
      <c r="J90" s="94">
        <f t="shared" si="20"/>
        <v>0</v>
      </c>
      <c r="K90" s="94">
        <f t="shared" si="21"/>
        <v>0</v>
      </c>
      <c r="L90" s="94">
        <f t="shared" si="22"/>
        <v>0</v>
      </c>
      <c r="M90" s="94">
        <f t="shared" si="23"/>
        <v>0</v>
      </c>
    </row>
    <row r="91" spans="1:13" ht="30" customHeight="1">
      <c r="A91" s="72"/>
      <c r="B91" s="72"/>
      <c r="C91" s="72"/>
      <c r="D91" s="72"/>
      <c r="E91" s="72"/>
      <c r="F91" s="72"/>
      <c r="G91" s="72"/>
      <c r="H91" s="94">
        <f t="shared" si="18"/>
        <v>0</v>
      </c>
      <c r="I91" s="94">
        <f t="shared" si="19"/>
        <v>0</v>
      </c>
      <c r="J91" s="94">
        <f t="shared" si="20"/>
        <v>0</v>
      </c>
      <c r="K91" s="94">
        <f t="shared" si="21"/>
        <v>0</v>
      </c>
      <c r="L91" s="94">
        <f t="shared" si="22"/>
        <v>0</v>
      </c>
      <c r="M91" s="94">
        <f t="shared" si="23"/>
        <v>0</v>
      </c>
    </row>
    <row r="92" spans="1:13" ht="30" customHeight="1">
      <c r="A92" s="72"/>
      <c r="B92" s="72"/>
      <c r="C92" s="72"/>
      <c r="D92" s="72"/>
      <c r="E92" s="72"/>
      <c r="F92" s="72"/>
      <c r="G92" s="72"/>
      <c r="H92" s="94">
        <f t="shared" si="18"/>
        <v>0</v>
      </c>
      <c r="I92" s="94">
        <f t="shared" si="19"/>
        <v>0</v>
      </c>
      <c r="J92" s="94">
        <f t="shared" si="20"/>
        <v>0</v>
      </c>
      <c r="K92" s="94">
        <f t="shared" si="21"/>
        <v>0</v>
      </c>
      <c r="L92" s="94">
        <f t="shared" si="22"/>
        <v>0</v>
      </c>
      <c r="M92" s="94">
        <f t="shared" si="23"/>
        <v>0</v>
      </c>
    </row>
    <row r="93" spans="1:13" ht="30" customHeight="1">
      <c r="A93" s="72"/>
      <c r="B93" s="72"/>
      <c r="C93" s="72"/>
      <c r="D93" s="72"/>
      <c r="E93" s="72"/>
      <c r="F93" s="72"/>
      <c r="G93" s="72"/>
      <c r="H93" s="94">
        <f t="shared" si="18"/>
        <v>0</v>
      </c>
      <c r="I93" s="94">
        <f t="shared" si="19"/>
        <v>0</v>
      </c>
      <c r="J93" s="94">
        <f t="shared" si="20"/>
        <v>0</v>
      </c>
      <c r="K93" s="94">
        <f t="shared" si="21"/>
        <v>0</v>
      </c>
      <c r="L93" s="94">
        <f t="shared" si="22"/>
        <v>0</v>
      </c>
      <c r="M93" s="94">
        <f t="shared" si="23"/>
        <v>0</v>
      </c>
    </row>
    <row r="94" spans="1:13" ht="30" customHeight="1">
      <c r="A94" s="72"/>
      <c r="B94" s="72"/>
      <c r="C94" s="72"/>
      <c r="D94" s="72"/>
      <c r="E94" s="72"/>
      <c r="F94" s="72"/>
      <c r="G94" s="72"/>
      <c r="H94" s="94">
        <f t="shared" si="18"/>
        <v>0</v>
      </c>
      <c r="I94" s="94">
        <f t="shared" si="19"/>
        <v>0</v>
      </c>
      <c r="J94" s="94">
        <f t="shared" si="20"/>
        <v>0</v>
      </c>
      <c r="K94" s="94">
        <f t="shared" si="21"/>
        <v>0</v>
      </c>
      <c r="L94" s="94">
        <f t="shared" si="22"/>
        <v>0</v>
      </c>
      <c r="M94" s="94">
        <f t="shared" si="23"/>
        <v>0</v>
      </c>
    </row>
    <row r="95" spans="1:13" ht="30" customHeight="1">
      <c r="A95" s="72"/>
      <c r="B95" s="72"/>
      <c r="C95" s="72"/>
      <c r="D95" s="72"/>
      <c r="E95" s="72"/>
      <c r="F95" s="72"/>
      <c r="G95" s="72"/>
      <c r="H95" s="94">
        <f t="shared" si="18"/>
        <v>0</v>
      </c>
      <c r="I95" s="94">
        <f t="shared" si="19"/>
        <v>0</v>
      </c>
      <c r="J95" s="94">
        <f t="shared" si="20"/>
        <v>0</v>
      </c>
      <c r="K95" s="94">
        <f t="shared" si="21"/>
        <v>0</v>
      </c>
      <c r="L95" s="94">
        <f t="shared" si="22"/>
        <v>0</v>
      </c>
      <c r="M95" s="94">
        <f t="shared" si="23"/>
        <v>0</v>
      </c>
    </row>
    <row r="96" spans="1:13" ht="30" customHeight="1">
      <c r="A96" s="72"/>
      <c r="B96" s="72"/>
      <c r="C96" s="72"/>
      <c r="D96" s="72"/>
      <c r="E96" s="72"/>
      <c r="F96" s="72"/>
      <c r="G96" s="72"/>
      <c r="H96" s="94">
        <f t="shared" si="18"/>
        <v>0</v>
      </c>
      <c r="I96" s="94">
        <f t="shared" si="19"/>
        <v>0</v>
      </c>
      <c r="J96" s="94">
        <f t="shared" si="20"/>
        <v>0</v>
      </c>
      <c r="K96" s="94">
        <f t="shared" si="21"/>
        <v>0</v>
      </c>
      <c r="L96" s="94">
        <f t="shared" si="22"/>
        <v>0</v>
      </c>
      <c r="M96" s="94">
        <f t="shared" si="23"/>
        <v>0</v>
      </c>
    </row>
    <row r="97" spans="1:13" ht="30" customHeight="1">
      <c r="A97" s="72"/>
      <c r="B97" s="72"/>
      <c r="C97" s="72"/>
      <c r="D97" s="72"/>
      <c r="E97" s="72"/>
      <c r="F97" s="72"/>
      <c r="G97" s="72"/>
      <c r="H97" s="94">
        <f t="shared" si="18"/>
        <v>0</v>
      </c>
      <c r="I97" s="94">
        <f t="shared" si="19"/>
        <v>0</v>
      </c>
      <c r="J97" s="94">
        <f t="shared" si="20"/>
        <v>0</v>
      </c>
      <c r="K97" s="94">
        <f t="shared" si="21"/>
        <v>0</v>
      </c>
      <c r="L97" s="94">
        <f t="shared" si="22"/>
        <v>0</v>
      </c>
      <c r="M97" s="94">
        <f t="shared" si="23"/>
        <v>0</v>
      </c>
    </row>
    <row r="98" spans="1:13" ht="30" customHeight="1">
      <c r="A98" s="72"/>
      <c r="B98" s="72"/>
      <c r="C98" s="72"/>
      <c r="D98" s="72"/>
      <c r="E98" s="72"/>
      <c r="F98" s="72"/>
      <c r="G98" s="72"/>
      <c r="H98" s="94">
        <f t="shared" ref="H98:H109" si="24">MAX(C98:G98)</f>
        <v>0</v>
      </c>
      <c r="I98" s="94">
        <f t="shared" si="19"/>
        <v>0</v>
      </c>
      <c r="J98" s="94">
        <f t="shared" si="20"/>
        <v>0</v>
      </c>
      <c r="K98" s="94">
        <f t="shared" si="21"/>
        <v>0</v>
      </c>
      <c r="L98" s="94">
        <f t="shared" si="22"/>
        <v>0</v>
      </c>
      <c r="M98" s="94">
        <f t="shared" si="23"/>
        <v>0</v>
      </c>
    </row>
    <row r="99" spans="1:13" ht="30" customHeight="1">
      <c r="A99" s="72"/>
      <c r="B99" s="72"/>
      <c r="C99" s="72"/>
      <c r="D99" s="72"/>
      <c r="E99" s="72"/>
      <c r="F99" s="72"/>
      <c r="G99" s="72"/>
      <c r="H99" s="94">
        <f t="shared" si="24"/>
        <v>0</v>
      </c>
      <c r="I99" s="94">
        <f t="shared" si="19"/>
        <v>0</v>
      </c>
      <c r="J99" s="94">
        <f t="shared" si="20"/>
        <v>0</v>
      </c>
      <c r="K99" s="94">
        <f t="shared" si="21"/>
        <v>0</v>
      </c>
      <c r="L99" s="94">
        <f t="shared" si="22"/>
        <v>0</v>
      </c>
      <c r="M99" s="94">
        <f t="shared" si="23"/>
        <v>0</v>
      </c>
    </row>
    <row r="100" spans="1:13" ht="30" customHeight="1">
      <c r="A100" s="72"/>
      <c r="B100" s="72"/>
      <c r="C100" s="72"/>
      <c r="D100" s="72"/>
      <c r="E100" s="72"/>
      <c r="F100" s="72"/>
      <c r="G100" s="72"/>
      <c r="H100" s="94">
        <f t="shared" si="24"/>
        <v>0</v>
      </c>
      <c r="I100" s="94">
        <f t="shared" si="19"/>
        <v>0</v>
      </c>
      <c r="J100" s="94">
        <f t="shared" si="20"/>
        <v>0</v>
      </c>
      <c r="K100" s="94">
        <f t="shared" si="21"/>
        <v>0</v>
      </c>
      <c r="L100" s="94">
        <f t="shared" si="22"/>
        <v>0</v>
      </c>
      <c r="M100" s="94">
        <f t="shared" si="23"/>
        <v>0</v>
      </c>
    </row>
    <row r="101" spans="1:13" ht="30" customHeight="1">
      <c r="A101" s="72"/>
      <c r="B101" s="72"/>
      <c r="C101" s="72"/>
      <c r="D101" s="72"/>
      <c r="E101" s="72"/>
      <c r="F101" s="72"/>
      <c r="G101" s="72"/>
      <c r="H101" s="94">
        <f t="shared" si="24"/>
        <v>0</v>
      </c>
      <c r="I101" s="94">
        <f t="shared" si="19"/>
        <v>0</v>
      </c>
      <c r="J101" s="94">
        <f t="shared" si="20"/>
        <v>0</v>
      </c>
      <c r="K101" s="94">
        <f t="shared" si="21"/>
        <v>0</v>
      </c>
      <c r="L101" s="94">
        <f t="shared" si="22"/>
        <v>0</v>
      </c>
      <c r="M101" s="94">
        <f t="shared" si="23"/>
        <v>0</v>
      </c>
    </row>
    <row r="102" spans="1:13" ht="30" customHeight="1">
      <c r="A102" s="72"/>
      <c r="B102" s="72"/>
      <c r="C102" s="72"/>
      <c r="D102" s="72"/>
      <c r="E102" s="72"/>
      <c r="F102" s="72"/>
      <c r="G102" s="72"/>
      <c r="H102" s="94">
        <f t="shared" si="24"/>
        <v>0</v>
      </c>
      <c r="I102" s="94">
        <f t="shared" si="19"/>
        <v>0</v>
      </c>
      <c r="J102" s="94">
        <f t="shared" si="20"/>
        <v>0</v>
      </c>
      <c r="K102" s="94">
        <f t="shared" si="21"/>
        <v>0</v>
      </c>
      <c r="L102" s="94">
        <f t="shared" si="22"/>
        <v>0</v>
      </c>
      <c r="M102" s="94">
        <f t="shared" si="23"/>
        <v>0</v>
      </c>
    </row>
    <row r="103" spans="1:13" ht="30" customHeight="1">
      <c r="A103" s="72"/>
      <c r="B103" s="72"/>
      <c r="C103" s="72"/>
      <c r="D103" s="72"/>
      <c r="E103" s="72"/>
      <c r="F103" s="72"/>
      <c r="G103" s="72"/>
      <c r="H103" s="94">
        <f t="shared" si="24"/>
        <v>0</v>
      </c>
      <c r="I103" s="94">
        <f t="shared" si="19"/>
        <v>0</v>
      </c>
      <c r="J103" s="94">
        <f t="shared" si="20"/>
        <v>0</v>
      </c>
      <c r="K103" s="94">
        <f t="shared" si="21"/>
        <v>0</v>
      </c>
      <c r="L103" s="94">
        <f t="shared" si="22"/>
        <v>0</v>
      </c>
      <c r="M103" s="94">
        <f t="shared" si="23"/>
        <v>0</v>
      </c>
    </row>
    <row r="104" spans="1:13" ht="30" customHeight="1">
      <c r="A104" s="72"/>
      <c r="B104" s="72"/>
      <c r="C104" s="72"/>
      <c r="D104" s="72"/>
      <c r="E104" s="72"/>
      <c r="F104" s="72"/>
      <c r="G104" s="72"/>
      <c r="H104" s="94">
        <f t="shared" si="24"/>
        <v>0</v>
      </c>
      <c r="I104" s="94">
        <f t="shared" si="19"/>
        <v>0</v>
      </c>
      <c r="J104" s="94">
        <f t="shared" si="20"/>
        <v>0</v>
      </c>
      <c r="K104" s="94">
        <f t="shared" si="21"/>
        <v>0</v>
      </c>
      <c r="L104" s="94">
        <f t="shared" si="22"/>
        <v>0</v>
      </c>
      <c r="M104" s="94">
        <f t="shared" si="23"/>
        <v>0</v>
      </c>
    </row>
    <row r="105" spans="1:13" ht="30" customHeight="1">
      <c r="A105" s="72"/>
      <c r="B105" s="72"/>
      <c r="C105" s="72"/>
      <c r="D105" s="72"/>
      <c r="E105" s="72"/>
      <c r="F105" s="72"/>
      <c r="G105" s="72"/>
      <c r="H105" s="94">
        <f t="shared" si="24"/>
        <v>0</v>
      </c>
      <c r="I105" s="94">
        <f t="shared" si="19"/>
        <v>0</v>
      </c>
      <c r="J105" s="94">
        <f t="shared" si="20"/>
        <v>0</v>
      </c>
      <c r="K105" s="94">
        <f t="shared" si="21"/>
        <v>0</v>
      </c>
      <c r="L105" s="94">
        <f t="shared" si="22"/>
        <v>0</v>
      </c>
      <c r="M105" s="94">
        <f t="shared" si="23"/>
        <v>0</v>
      </c>
    </row>
    <row r="106" spans="1:13" ht="30" customHeight="1">
      <c r="A106" s="72"/>
      <c r="B106" s="72"/>
      <c r="C106" s="72"/>
      <c r="D106" s="72"/>
      <c r="E106" s="72"/>
      <c r="F106" s="72"/>
      <c r="G106" s="72"/>
      <c r="H106" s="94">
        <f t="shared" si="24"/>
        <v>0</v>
      </c>
      <c r="I106" s="94">
        <f t="shared" si="19"/>
        <v>0</v>
      </c>
      <c r="J106" s="94">
        <f t="shared" si="20"/>
        <v>0</v>
      </c>
      <c r="K106" s="94">
        <f t="shared" si="21"/>
        <v>0</v>
      </c>
      <c r="L106" s="94">
        <f t="shared" si="22"/>
        <v>0</v>
      </c>
      <c r="M106" s="94">
        <f t="shared" si="23"/>
        <v>0</v>
      </c>
    </row>
    <row r="107" spans="1:13" ht="30" customHeight="1">
      <c r="A107" s="72"/>
      <c r="B107" s="72"/>
      <c r="C107" s="72"/>
      <c r="D107" s="72"/>
      <c r="E107" s="72"/>
      <c r="F107" s="72"/>
      <c r="G107" s="72"/>
      <c r="H107" s="94">
        <f t="shared" si="24"/>
        <v>0</v>
      </c>
      <c r="I107" s="94">
        <f t="shared" si="19"/>
        <v>0</v>
      </c>
      <c r="J107" s="94">
        <f t="shared" si="20"/>
        <v>0</v>
      </c>
      <c r="K107" s="94">
        <f t="shared" si="21"/>
        <v>0</v>
      </c>
      <c r="L107" s="94">
        <f t="shared" si="22"/>
        <v>0</v>
      </c>
      <c r="M107" s="94">
        <f t="shared" si="23"/>
        <v>0</v>
      </c>
    </row>
    <row r="108" spans="1:13" ht="30" customHeight="1">
      <c r="A108" s="72"/>
      <c r="B108" s="72"/>
      <c r="C108" s="72"/>
      <c r="D108" s="72"/>
      <c r="E108" s="72"/>
      <c r="F108" s="72"/>
      <c r="G108" s="72"/>
      <c r="H108" s="94">
        <f t="shared" si="24"/>
        <v>0</v>
      </c>
      <c r="I108" s="94">
        <f t="shared" si="19"/>
        <v>0</v>
      </c>
      <c r="J108" s="94">
        <f t="shared" si="20"/>
        <v>0</v>
      </c>
      <c r="K108" s="94">
        <f t="shared" si="21"/>
        <v>0</v>
      </c>
      <c r="L108" s="94">
        <f t="shared" si="22"/>
        <v>0</v>
      </c>
      <c r="M108" s="94">
        <f t="shared" si="23"/>
        <v>0</v>
      </c>
    </row>
    <row r="109" spans="1:13" ht="30" customHeight="1">
      <c r="A109" s="72"/>
      <c r="B109" s="72"/>
      <c r="C109" s="72"/>
      <c r="D109" s="72"/>
      <c r="E109" s="72"/>
      <c r="F109" s="72"/>
      <c r="G109" s="72"/>
      <c r="H109" s="94">
        <f t="shared" si="24"/>
        <v>0</v>
      </c>
      <c r="I109" s="94">
        <f t="shared" si="19"/>
        <v>0</v>
      </c>
      <c r="J109" s="94">
        <f t="shared" si="20"/>
        <v>0</v>
      </c>
      <c r="K109" s="94">
        <f t="shared" si="21"/>
        <v>0</v>
      </c>
      <c r="L109" s="94">
        <f t="shared" si="22"/>
        <v>0</v>
      </c>
      <c r="M109" s="94">
        <f t="shared" si="23"/>
        <v>0</v>
      </c>
    </row>
  </sheetData>
  <protectedRanges>
    <protectedRange sqref="I1:M1" name="AllowSortCV"/>
  </protectedRanges>
  <conditionalFormatting sqref="A2:M109">
    <cfRule type="expression" dxfId="5" priority="1">
      <formula>ROW()-NumberOfTeams=1</formula>
    </cfRule>
    <cfRule type="expression" dxfId="4" priority="2">
      <formula>MOD(ROW(),2)</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pageSetUpPr fitToPage="1"/>
  </sheetPr>
  <dimension ref="A1:AD109"/>
  <sheetViews>
    <sheetView showZeros="0" zoomScale="70" zoomScaleNormal="70" zoomScalePageLayoutView="140" workbookViewId="0">
      <pane xSplit="2" ySplit="1" topLeftCell="C2" activePane="bottomRight" state="frozen"/>
      <selection pane="topRight" activeCell="C1" sqref="C1"/>
      <selection pane="bottomLeft" activeCell="A2" sqref="A2"/>
      <selection pane="bottomRight" activeCell="A2" sqref="A2"/>
    </sheetView>
  </sheetViews>
  <sheetFormatPr defaultColWidth="8.453125" defaultRowHeight="30" customHeight="1"/>
  <cols>
    <col min="1" max="1" width="15.453125" customWidth="1"/>
    <col min="2" max="2" width="32.453125" customWidth="1"/>
    <col min="3" max="5" width="8" style="6" customWidth="1"/>
    <col min="6" max="15" width="5.81640625" style="200" customWidth="1"/>
    <col min="16" max="20" width="7.453125" style="6" customWidth="1"/>
    <col min="21" max="21" width="7.453125" style="6" hidden="1" customWidth="1"/>
    <col min="22" max="23" width="7.453125" style="6" customWidth="1"/>
    <col min="24" max="24" width="10.453125" style="6" customWidth="1"/>
    <col min="25" max="25" width="15.453125" style="6" customWidth="1"/>
    <col min="26" max="26" width="8.453125" style="74"/>
    <col min="29" max="31" width="0" hidden="1" customWidth="1"/>
  </cols>
  <sheetData>
    <row r="1" spans="1:30" ht="170.25" customHeight="1">
      <c r="A1" s="110" t="s">
        <v>9</v>
      </c>
      <c r="B1" s="45" t="s">
        <v>10</v>
      </c>
      <c r="C1" s="97" t="s">
        <v>71</v>
      </c>
      <c r="D1" s="97" t="s">
        <v>72</v>
      </c>
      <c r="E1" s="97" t="s">
        <v>73</v>
      </c>
      <c r="F1" s="96" t="s">
        <v>84</v>
      </c>
      <c r="G1" s="96" t="s">
        <v>85</v>
      </c>
      <c r="H1" s="96" t="s">
        <v>86</v>
      </c>
      <c r="I1" s="96" t="s">
        <v>87</v>
      </c>
      <c r="J1" s="96" t="s">
        <v>88</v>
      </c>
      <c r="K1" s="96" t="s">
        <v>89</v>
      </c>
      <c r="L1" s="96" t="s">
        <v>90</v>
      </c>
      <c r="M1" s="96" t="s">
        <v>91</v>
      </c>
      <c r="N1" s="96" t="s">
        <v>92</v>
      </c>
      <c r="O1" s="96" t="s">
        <v>93</v>
      </c>
      <c r="P1" s="46" t="s">
        <v>64</v>
      </c>
      <c r="Q1" s="46" t="s">
        <v>65</v>
      </c>
      <c r="R1" s="46" t="s">
        <v>66</v>
      </c>
      <c r="S1" s="126" t="s">
        <v>67</v>
      </c>
      <c r="T1" s="126" t="s">
        <v>68</v>
      </c>
      <c r="U1" s="127" t="s">
        <v>69</v>
      </c>
      <c r="V1" s="127" t="s">
        <v>70</v>
      </c>
      <c r="W1" s="95" t="s">
        <v>119</v>
      </c>
      <c r="X1" s="47" t="s">
        <v>39</v>
      </c>
      <c r="Y1" s="47" t="s">
        <v>28</v>
      </c>
      <c r="AD1" s="65"/>
    </row>
    <row r="2" spans="1:30" ht="30" customHeight="1">
      <c r="A2" s="88"/>
      <c r="B2" s="89" t="str">
        <f>IF(ISNA(INDEX(OfficialTeamList[Team Name],MATCH(CoreValuesResults[[#This Row],[Team Number]], OfficialTeamList[Team Number],0))),"",INDEX(OfficialTeamList[Team Name],MATCH(CoreValuesResults[[#This Row],[Team Number]], OfficialTeamList[Team Number],0)))</f>
        <v/>
      </c>
      <c r="C2" s="72"/>
      <c r="D2" s="72"/>
      <c r="E2" s="72"/>
      <c r="F2" s="115" t="str">
        <f>_xlfn.IFNA(IF(INDEX('Innovation Project Input'!D:D,MATCH(CoreValuesResults[[#This Row],[Team Number]],'Innovation Project Input'!A:A,0))="","",INDEX('Innovation Project Input'!D:D,MATCH(CoreValuesResults[[#This Row],[Team Number]],'Innovation Project Input'!A:A,0))),"")</f>
        <v/>
      </c>
      <c r="G2" s="115" t="str">
        <f>_xlfn.IFNA(INDEX('Innovation Project Input'!F:F,MATCH(CoreValuesResults[[#This Row],[Team Number]],'Innovation Project Input'!A:A,0)),"")</f>
        <v/>
      </c>
      <c r="H2" s="115" t="str">
        <f>_xlfn.IFNA(INDEX('Innovation Project Input'!G:G,MATCH(CoreValuesResults[[#This Row],[Team Number]],'Innovation Project Input'!A:A,0)),"")</f>
        <v/>
      </c>
      <c r="I2" s="115" t="str">
        <f>_xlfn.IFNA(INDEX('Innovation Project Input'!K:K,MATCH(CoreValuesResults[[#This Row],[Team Number]],'Innovation Project Input'!A:A,0)),"")</f>
        <v/>
      </c>
      <c r="J2" s="115" t="str">
        <f>_xlfn.IFNA(INDEX('Innovation Project Input'!L:L,MATCH(CoreValuesResults[[#This Row],[Team Number]],'Innovation Project Input'!A:A,0)),"")</f>
        <v/>
      </c>
      <c r="K2" s="115" t="str">
        <f>_xlfn.IFNA(INDEX('Robot Design Input'!D:D,MATCH(CoreValuesResults[[#This Row],[Team Number]],'Robot Design Input'!A:A,0)),"")</f>
        <v/>
      </c>
      <c r="L2" s="115" t="str">
        <f>_xlfn.IFNA(INDEX('Robot Design Input'!E:E,MATCH(CoreValuesResults[[#This Row],[Team Number]],'Robot Design Input'!A:A,0)),"")</f>
        <v/>
      </c>
      <c r="M2" s="115" t="str">
        <f>_xlfn.IFNA(INDEX('Robot Design Input'!J:J,MATCH(CoreValuesResults[[#This Row],[Team Number]],'Robot Design Input'!A:A,0)),"")</f>
        <v/>
      </c>
      <c r="N2" s="115" t="str">
        <f>_xlfn.IFNA(INDEX('Robot Design Input'!K:K,MATCH(CoreValuesResults[[#This Row],[Team Number]],'Robot Design Input'!A:A,0)),"")</f>
        <v/>
      </c>
      <c r="O2" s="115" t="str">
        <f>_xlfn.IFNA(INDEX('Robot Design Input'!L:L,MATCH(CoreValuesResults[[#This Row],[Team Number]],'Robot Design Input'!A:A,0)),"")</f>
        <v/>
      </c>
      <c r="P2" s="72" t="str">
        <f>_xlfn.IFNA(IF(INDEX('Robot Game Scores'!I:I,MATCH(CoreValuesResults[[#This Row],[Team Number]],'Robot Game Scores'!B:B,0))="","",INDEX('Robot Game Scores'!I:I,MATCH(CoreValuesResults[[#This Row],[Team Number]],'Robot Game Scores'!B:B,0))),"")</f>
        <v/>
      </c>
      <c r="Q2" s="72" t="str">
        <f>_xlfn.IFNA(IF(INDEX('Robot Game Scores'!J:J,MATCH(CoreValuesResults[[#This Row],[Team Number]],'Robot Game Scores'!B:B,0))="","",INDEX('Robot Game Scores'!J:J,MATCH(CoreValuesResults[[#This Row],[Team Number]],'Robot Game Scores'!B:B,0))),"")</f>
        <v/>
      </c>
      <c r="R2" s="72" t="str">
        <f>_xlfn.IFNA(IF(INDEX('Robot Game Scores'!K:K,MATCH(CoreValuesResults[[#This Row],[Team Number]],'Robot Game Scores'!B:B,0))="","",INDEX('Robot Game Scores'!K:K,MATCH(CoreValuesResults[[#This Row],[Team Number]],'Robot Game Scores'!B:B,0))),"")</f>
        <v/>
      </c>
      <c r="S2" s="72" t="str">
        <f>_xlfn.IFNA(IF(INDEX('Robot Game Scores'!L:L,MATCH(CoreValuesResults[[#This Row],[Team Number]],'Robot Game Scores'!B:B,0))="","",INDEX('Robot Game Scores'!I:I,MATCH(CoreValuesResults[[#This Row],[Team Number]],'Robot Game Scores'!B:B,0))),"")</f>
        <v/>
      </c>
      <c r="T2" s="72" t="str">
        <f>_xlfn.IFNA(IF(INDEX('Robot Game Scores'!M:M,MATCH(CoreValuesResults[[#This Row],[Team Number]],'Robot Game Scores'!B:B,0))="","",INDEX('Robot Game Scores'!M:M,MATCH(CoreValuesResults[[#This Row],[Team Number]],'Robot Game Scores'!B:B,0))),"")</f>
        <v/>
      </c>
      <c r="U2" s="114" t="str">
        <f>IF(CoreValuesResults[[#This Row],[Team Number]]="","",COUNTIF(CoreValuesResults[[#This Row],[Gracious Professionalism 1]:[Gracious Professionalism 5]],""))</f>
        <v/>
      </c>
      <c r="V2" s="72" t="str">
        <f>IF(CoreValuesResults[[#This Row],[Team Number]]="","",SUM(CoreValuesResults[[#This Row],[Gracious Professionalism 1]:[Gracious Professionalism 5]]))</f>
        <v/>
      </c>
      <c r="W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 s="116">
        <f>SUM(CoreValuesResults[[#This Row],[Discovery (IP)]:[Fun (RD)]],CoreValuesResults[[#This Row],[Adjusted Gracious Professionalism Score]])</f>
        <v>0</v>
      </c>
      <c r="Y2" s="48">
        <f>IF(CoreValuesResults[[#This Row],[Team Number]]&gt;0,MIN(_xlfn.RANK.EQ(CoreValuesResults[[#This Row],[Core Values Score]],CoreValuesResults[Core Values Score],0),NumberOfTeams),NumberOfTeams+1)</f>
        <v>1</v>
      </c>
      <c r="AD2" s="65" t="b">
        <v>1</v>
      </c>
    </row>
    <row r="3" spans="1:30" ht="30" customHeight="1">
      <c r="A3" s="88"/>
      <c r="B3" s="89" t="str">
        <f>IF(ISNA(INDEX(OfficialTeamList[Team Name],MATCH(CoreValuesResults[[#This Row],[Team Number]], OfficialTeamList[Team Number],0))),"",INDEX(OfficialTeamList[Team Name],MATCH(CoreValuesResults[[#This Row],[Team Number]], OfficialTeamList[Team Number],0)))</f>
        <v/>
      </c>
      <c r="C3" s="72"/>
      <c r="D3" s="72"/>
      <c r="E3" s="72"/>
      <c r="F3" s="115" t="str">
        <f>_xlfn.IFNA(IF(INDEX('Innovation Project Input'!D:D,MATCH(CoreValuesResults[[#This Row],[Team Number]],'Innovation Project Input'!A:A,0))="","",INDEX('Innovation Project Input'!D:D,MATCH(CoreValuesResults[[#This Row],[Team Number]],'Innovation Project Input'!A:A,0))),"")</f>
        <v/>
      </c>
      <c r="G3" s="115" t="str">
        <f>_xlfn.IFNA(INDEX('Innovation Project Input'!F:F,MATCH(CoreValuesResults[[#This Row],[Team Number]],'Innovation Project Input'!A:A,0)),"")</f>
        <v/>
      </c>
      <c r="H3" s="115" t="str">
        <f>_xlfn.IFNA(INDEX('Innovation Project Input'!G:G,MATCH(CoreValuesResults[[#This Row],[Team Number]],'Innovation Project Input'!A:A,0)),"")</f>
        <v/>
      </c>
      <c r="I3" s="115" t="str">
        <f>_xlfn.IFNA(INDEX('Innovation Project Input'!K:K,MATCH(CoreValuesResults[[#This Row],[Team Number]],'Innovation Project Input'!A:A,0)),"")</f>
        <v/>
      </c>
      <c r="J3" s="115" t="str">
        <f>_xlfn.IFNA(INDEX('Innovation Project Input'!L:L,MATCH(CoreValuesResults[[#This Row],[Team Number]],'Innovation Project Input'!A:A,0)),"")</f>
        <v/>
      </c>
      <c r="K3" s="115" t="str">
        <f>_xlfn.IFNA(INDEX('Robot Design Input'!D:D,MATCH(CoreValuesResults[[#This Row],[Team Number]],'Robot Design Input'!A:A,0)),"")</f>
        <v/>
      </c>
      <c r="L3" s="115" t="str">
        <f>_xlfn.IFNA(INDEX('Robot Design Input'!E:E,MATCH(CoreValuesResults[[#This Row],[Team Number]],'Robot Design Input'!A:A,0)),"")</f>
        <v/>
      </c>
      <c r="M3" s="115" t="str">
        <f>_xlfn.IFNA(INDEX('Robot Design Input'!J:J,MATCH(CoreValuesResults[[#This Row],[Team Number]],'Robot Design Input'!A:A,0)),"")</f>
        <v/>
      </c>
      <c r="N3" s="115" t="str">
        <f>_xlfn.IFNA(INDEX('Robot Design Input'!K:K,MATCH(CoreValuesResults[[#This Row],[Team Number]],'Robot Design Input'!A:A,0)),"")</f>
        <v/>
      </c>
      <c r="O3" s="115" t="str">
        <f>_xlfn.IFNA(INDEX('Robot Design Input'!L:L,MATCH(CoreValuesResults[[#This Row],[Team Number]],'Robot Design Input'!A:A,0)),"")</f>
        <v/>
      </c>
      <c r="P3" s="72" t="str">
        <f>_xlfn.IFNA(IF(INDEX('Robot Game Scores'!I:I,MATCH(CoreValuesResults[[#This Row],[Team Number]],'Robot Game Scores'!B:B,0))="","",INDEX('Robot Game Scores'!I:I,MATCH(CoreValuesResults[[#This Row],[Team Number]],'Robot Game Scores'!B:B,0))),"")</f>
        <v/>
      </c>
      <c r="Q3" s="72" t="str">
        <f>_xlfn.IFNA(IF(INDEX('Robot Game Scores'!J:J,MATCH(CoreValuesResults[[#This Row],[Team Number]],'Robot Game Scores'!B:B,0))="","",INDEX('Robot Game Scores'!J:J,MATCH(CoreValuesResults[[#This Row],[Team Number]],'Robot Game Scores'!B:B,0))),"")</f>
        <v/>
      </c>
      <c r="R3" s="72" t="str">
        <f>_xlfn.IFNA(IF(INDEX('Robot Game Scores'!K:K,MATCH(CoreValuesResults[[#This Row],[Team Number]],'Robot Game Scores'!B:B,0))="","",INDEX('Robot Game Scores'!K:K,MATCH(CoreValuesResults[[#This Row],[Team Number]],'Robot Game Scores'!B:B,0))),"")</f>
        <v/>
      </c>
      <c r="S3" s="72" t="str">
        <f>_xlfn.IFNA(IF(INDEX('Robot Game Scores'!L:L,MATCH(CoreValuesResults[[#This Row],[Team Number]],'Robot Game Scores'!B:B,0))="","",INDEX('Robot Game Scores'!I:I,MATCH(CoreValuesResults[[#This Row],[Team Number]],'Robot Game Scores'!B:B,0))),"")</f>
        <v/>
      </c>
      <c r="T3" s="72" t="str">
        <f>_xlfn.IFNA(IF(INDEX('Robot Game Scores'!M:M,MATCH(CoreValuesResults[[#This Row],[Team Number]],'Robot Game Scores'!B:B,0))="","",INDEX('Robot Game Scores'!M:M,MATCH(CoreValuesResults[[#This Row],[Team Number]],'Robot Game Scores'!B:B,0))),"")</f>
        <v/>
      </c>
      <c r="U3" s="72" t="str">
        <f>IF(CoreValuesResults[[#This Row],[Team Number]]="","",COUNTIF(CoreValuesResults[[#This Row],[Gracious Professionalism 1]:[Gracious Professionalism 5]],""))</f>
        <v/>
      </c>
      <c r="V3" s="72" t="str">
        <f>IF(CoreValuesResults[[#This Row],[Team Number]]="","",SUM(CoreValuesResults[[#This Row],[Gracious Professionalism 1]:[Gracious Professionalism 5]]))</f>
        <v/>
      </c>
      <c r="W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 s="116">
        <f>SUM(CoreValuesResults[[#This Row],[Discovery (IP)]:[Fun (RD)]],CoreValuesResults[[#This Row],[Adjusted Gracious Professionalism Score]])</f>
        <v>0</v>
      </c>
      <c r="Y3" s="48">
        <f>IF(CoreValuesResults[[#This Row],[Team Number]]&gt;0,MIN(_xlfn.RANK.EQ(CoreValuesResults[[#This Row],[Core Values Score]],CoreValuesResults[Core Values Score],0),NumberOfTeams),NumberOfTeams+1)</f>
        <v>1</v>
      </c>
      <c r="AD3" s="65"/>
    </row>
    <row r="4" spans="1:30" ht="30" customHeight="1">
      <c r="A4" s="88"/>
      <c r="B4" s="89" t="str">
        <f>IF(ISNA(INDEX(OfficialTeamList[Team Name],MATCH(CoreValuesResults[[#This Row],[Team Number]], OfficialTeamList[Team Number],0))),"",INDEX(OfficialTeamList[Team Name],MATCH(CoreValuesResults[[#This Row],[Team Number]], OfficialTeamList[Team Number],0)))</f>
        <v/>
      </c>
      <c r="C4" s="72"/>
      <c r="D4" s="72"/>
      <c r="E4" s="72"/>
      <c r="F4" s="115" t="str">
        <f>_xlfn.IFNA(IF(INDEX('Innovation Project Input'!D:D,MATCH(CoreValuesResults[[#This Row],[Team Number]],'Innovation Project Input'!A:A,0))="","",INDEX('Innovation Project Input'!D:D,MATCH(CoreValuesResults[[#This Row],[Team Number]],'Innovation Project Input'!A:A,0))),"")</f>
        <v/>
      </c>
      <c r="G4" s="115" t="str">
        <f>_xlfn.IFNA(INDEX('Innovation Project Input'!F:F,MATCH(CoreValuesResults[[#This Row],[Team Number]],'Innovation Project Input'!A:A,0)),"")</f>
        <v/>
      </c>
      <c r="H4" s="115" t="str">
        <f>_xlfn.IFNA(INDEX('Innovation Project Input'!G:G,MATCH(CoreValuesResults[[#This Row],[Team Number]],'Innovation Project Input'!A:A,0)),"")</f>
        <v/>
      </c>
      <c r="I4" s="115" t="str">
        <f>_xlfn.IFNA(INDEX('Innovation Project Input'!K:K,MATCH(CoreValuesResults[[#This Row],[Team Number]],'Innovation Project Input'!A:A,0)),"")</f>
        <v/>
      </c>
      <c r="J4" s="115" t="str">
        <f>_xlfn.IFNA(INDEX('Innovation Project Input'!L:L,MATCH(CoreValuesResults[[#This Row],[Team Number]],'Innovation Project Input'!A:A,0)),"")</f>
        <v/>
      </c>
      <c r="K4" s="115" t="str">
        <f>_xlfn.IFNA(INDEX('Robot Design Input'!D:D,MATCH(CoreValuesResults[[#This Row],[Team Number]],'Robot Design Input'!A:A,0)),"")</f>
        <v/>
      </c>
      <c r="L4" s="115" t="str">
        <f>_xlfn.IFNA(INDEX('Robot Design Input'!E:E,MATCH(CoreValuesResults[[#This Row],[Team Number]],'Robot Design Input'!A:A,0)),"")</f>
        <v/>
      </c>
      <c r="M4" s="115" t="str">
        <f>_xlfn.IFNA(INDEX('Robot Design Input'!J:J,MATCH(CoreValuesResults[[#This Row],[Team Number]],'Robot Design Input'!A:A,0)),"")</f>
        <v/>
      </c>
      <c r="N4" s="115" t="str">
        <f>_xlfn.IFNA(INDEX('Robot Design Input'!K:K,MATCH(CoreValuesResults[[#This Row],[Team Number]],'Robot Design Input'!A:A,0)),"")</f>
        <v/>
      </c>
      <c r="O4" s="115" t="str">
        <f>_xlfn.IFNA(INDEX('Robot Design Input'!L:L,MATCH(CoreValuesResults[[#This Row],[Team Number]],'Robot Design Input'!A:A,0)),"")</f>
        <v/>
      </c>
      <c r="P4" s="72" t="str">
        <f>_xlfn.IFNA(IF(INDEX('Robot Game Scores'!I:I,MATCH(CoreValuesResults[[#This Row],[Team Number]],'Robot Game Scores'!B:B,0))="","",INDEX('Robot Game Scores'!I:I,MATCH(CoreValuesResults[[#This Row],[Team Number]],'Robot Game Scores'!B:B,0))),"")</f>
        <v/>
      </c>
      <c r="Q4" s="72" t="str">
        <f>_xlfn.IFNA(IF(INDEX('Robot Game Scores'!J:J,MATCH(CoreValuesResults[[#This Row],[Team Number]],'Robot Game Scores'!B:B,0))="","",INDEX('Robot Game Scores'!J:J,MATCH(CoreValuesResults[[#This Row],[Team Number]],'Robot Game Scores'!B:B,0))),"")</f>
        <v/>
      </c>
      <c r="R4" s="72" t="str">
        <f>_xlfn.IFNA(IF(INDEX('Robot Game Scores'!K:K,MATCH(CoreValuesResults[[#This Row],[Team Number]],'Robot Game Scores'!B:B,0))="","",INDEX('Robot Game Scores'!K:K,MATCH(CoreValuesResults[[#This Row],[Team Number]],'Robot Game Scores'!B:B,0))),"")</f>
        <v/>
      </c>
      <c r="S4" s="72" t="str">
        <f>_xlfn.IFNA(IF(INDEX('Robot Game Scores'!L:L,MATCH(CoreValuesResults[[#This Row],[Team Number]],'Robot Game Scores'!B:B,0))="","",INDEX('Robot Game Scores'!I:I,MATCH(CoreValuesResults[[#This Row],[Team Number]],'Robot Game Scores'!B:B,0))),"")</f>
        <v/>
      </c>
      <c r="T4" s="72" t="str">
        <f>_xlfn.IFNA(IF(INDEX('Robot Game Scores'!M:M,MATCH(CoreValuesResults[[#This Row],[Team Number]],'Robot Game Scores'!B:B,0))="","",INDEX('Robot Game Scores'!M:M,MATCH(CoreValuesResults[[#This Row],[Team Number]],'Robot Game Scores'!B:B,0))),"")</f>
        <v/>
      </c>
      <c r="U4" s="72" t="str">
        <f>IF(CoreValuesResults[[#This Row],[Team Number]]="","",COUNTIF(CoreValuesResults[[#This Row],[Gracious Professionalism 1]:[Gracious Professionalism 5]],""))</f>
        <v/>
      </c>
      <c r="V4" s="72" t="str">
        <f>IF(CoreValuesResults[[#This Row],[Team Number]]="","",SUM(CoreValuesResults[[#This Row],[Gracious Professionalism 1]:[Gracious Professionalism 5]]))</f>
        <v/>
      </c>
      <c r="W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 s="116">
        <f>SUM(CoreValuesResults[[#This Row],[Discovery (IP)]:[Fun (RD)]],CoreValuesResults[[#This Row],[Adjusted Gracious Professionalism Score]])</f>
        <v>0</v>
      </c>
      <c r="Y4" s="48">
        <f>IF(CoreValuesResults[[#This Row],[Team Number]]&gt;0,MIN(_xlfn.RANK.EQ(CoreValuesResults[[#This Row],[Core Values Score]],CoreValuesResults[Core Values Score],0),NumberOfTeams),NumberOfTeams+1)</f>
        <v>1</v>
      </c>
      <c r="AD4" s="65"/>
    </row>
    <row r="5" spans="1:30" ht="30" customHeight="1">
      <c r="A5" s="88"/>
      <c r="B5" s="89" t="str">
        <f>IF(ISNA(INDEX(OfficialTeamList[Team Name],MATCH(CoreValuesResults[[#This Row],[Team Number]], OfficialTeamList[Team Number],0))),"",INDEX(OfficialTeamList[Team Name],MATCH(CoreValuesResults[[#This Row],[Team Number]], OfficialTeamList[Team Number],0)))</f>
        <v/>
      </c>
      <c r="C5" s="72"/>
      <c r="D5" s="72"/>
      <c r="E5" s="72"/>
      <c r="F5" s="115" t="str">
        <f>_xlfn.IFNA(IF(INDEX('Innovation Project Input'!D:D,MATCH(CoreValuesResults[[#This Row],[Team Number]],'Innovation Project Input'!A:A,0))="","",INDEX('Innovation Project Input'!D:D,MATCH(CoreValuesResults[[#This Row],[Team Number]],'Innovation Project Input'!A:A,0))),"")</f>
        <v/>
      </c>
      <c r="G5" s="115" t="str">
        <f>_xlfn.IFNA(INDEX('Innovation Project Input'!F:F,MATCH(CoreValuesResults[[#This Row],[Team Number]],'Innovation Project Input'!A:A,0)),"")</f>
        <v/>
      </c>
      <c r="H5" s="115" t="str">
        <f>_xlfn.IFNA(INDEX('Innovation Project Input'!G:G,MATCH(CoreValuesResults[[#This Row],[Team Number]],'Innovation Project Input'!A:A,0)),"")</f>
        <v/>
      </c>
      <c r="I5" s="115" t="str">
        <f>_xlfn.IFNA(INDEX('Innovation Project Input'!K:K,MATCH(CoreValuesResults[[#This Row],[Team Number]],'Innovation Project Input'!A:A,0)),"")</f>
        <v/>
      </c>
      <c r="J5" s="115" t="str">
        <f>_xlfn.IFNA(INDEX('Innovation Project Input'!L:L,MATCH(CoreValuesResults[[#This Row],[Team Number]],'Innovation Project Input'!A:A,0)),"")</f>
        <v/>
      </c>
      <c r="K5" s="115" t="str">
        <f>_xlfn.IFNA(INDEX('Robot Design Input'!D:D,MATCH(CoreValuesResults[[#This Row],[Team Number]],'Robot Design Input'!A:A,0)),"")</f>
        <v/>
      </c>
      <c r="L5" s="115" t="str">
        <f>_xlfn.IFNA(INDEX('Robot Design Input'!E:E,MATCH(CoreValuesResults[[#This Row],[Team Number]],'Robot Design Input'!A:A,0)),"")</f>
        <v/>
      </c>
      <c r="M5" s="115" t="str">
        <f>_xlfn.IFNA(INDEX('Robot Design Input'!J:J,MATCH(CoreValuesResults[[#This Row],[Team Number]],'Robot Design Input'!A:A,0)),"")</f>
        <v/>
      </c>
      <c r="N5" s="115" t="str">
        <f>_xlfn.IFNA(INDEX('Robot Design Input'!K:K,MATCH(CoreValuesResults[[#This Row],[Team Number]],'Robot Design Input'!A:A,0)),"")</f>
        <v/>
      </c>
      <c r="O5" s="115" t="str">
        <f>_xlfn.IFNA(INDEX('Robot Design Input'!L:L,MATCH(CoreValuesResults[[#This Row],[Team Number]],'Robot Design Input'!A:A,0)),"")</f>
        <v/>
      </c>
      <c r="P5" s="72" t="str">
        <f>_xlfn.IFNA(IF(INDEX('Robot Game Scores'!I:I,MATCH(CoreValuesResults[[#This Row],[Team Number]],'Robot Game Scores'!B:B,0))="","",INDEX('Robot Game Scores'!I:I,MATCH(CoreValuesResults[[#This Row],[Team Number]],'Robot Game Scores'!B:B,0))),"")</f>
        <v/>
      </c>
      <c r="Q5" s="72" t="str">
        <f>_xlfn.IFNA(IF(INDEX('Robot Game Scores'!J:J,MATCH(CoreValuesResults[[#This Row],[Team Number]],'Robot Game Scores'!B:B,0))="","",INDEX('Robot Game Scores'!J:J,MATCH(CoreValuesResults[[#This Row],[Team Number]],'Robot Game Scores'!B:B,0))),"")</f>
        <v/>
      </c>
      <c r="R5" s="72" t="str">
        <f>_xlfn.IFNA(IF(INDEX('Robot Game Scores'!K:K,MATCH(CoreValuesResults[[#This Row],[Team Number]],'Robot Game Scores'!B:B,0))="","",INDEX('Robot Game Scores'!K:K,MATCH(CoreValuesResults[[#This Row],[Team Number]],'Robot Game Scores'!B:B,0))),"")</f>
        <v/>
      </c>
      <c r="S5" s="72" t="str">
        <f>_xlfn.IFNA(IF(INDEX('Robot Game Scores'!L:L,MATCH(CoreValuesResults[[#This Row],[Team Number]],'Robot Game Scores'!B:B,0))="","",INDEX('Robot Game Scores'!I:I,MATCH(CoreValuesResults[[#This Row],[Team Number]],'Robot Game Scores'!B:B,0))),"")</f>
        <v/>
      </c>
      <c r="T5" s="72" t="str">
        <f>_xlfn.IFNA(IF(INDEX('Robot Game Scores'!M:M,MATCH(CoreValuesResults[[#This Row],[Team Number]],'Robot Game Scores'!B:B,0))="","",INDEX('Robot Game Scores'!M:M,MATCH(CoreValuesResults[[#This Row],[Team Number]],'Robot Game Scores'!B:B,0))),"")</f>
        <v/>
      </c>
      <c r="U5" s="72" t="str">
        <f>IF(CoreValuesResults[[#This Row],[Team Number]]="","",COUNTIF(CoreValuesResults[[#This Row],[Gracious Professionalism 1]:[Gracious Professionalism 5]],""))</f>
        <v/>
      </c>
      <c r="V5" s="72" t="str">
        <f>IF(CoreValuesResults[[#This Row],[Team Number]]="","",SUM(CoreValuesResults[[#This Row],[Gracious Professionalism 1]:[Gracious Professionalism 5]]))</f>
        <v/>
      </c>
      <c r="W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 s="116">
        <f>SUM(CoreValuesResults[[#This Row],[Discovery (IP)]:[Fun (RD)]],CoreValuesResults[[#This Row],[Adjusted Gracious Professionalism Score]])</f>
        <v>0</v>
      </c>
      <c r="Y5" s="48">
        <f>IF(CoreValuesResults[[#This Row],[Team Number]]&gt;0,MIN(_xlfn.RANK.EQ(CoreValuesResults[[#This Row],[Core Values Score]],CoreValuesResults[Core Values Score],0),NumberOfTeams),NumberOfTeams+1)</f>
        <v>1</v>
      </c>
    </row>
    <row r="6" spans="1:30" ht="30" customHeight="1">
      <c r="A6" s="88"/>
      <c r="B6" s="89" t="str">
        <f>IF(ISNA(INDEX(OfficialTeamList[Team Name],MATCH(CoreValuesResults[[#This Row],[Team Number]], OfficialTeamList[Team Number],0))),"",INDEX(OfficialTeamList[Team Name],MATCH(CoreValuesResults[[#This Row],[Team Number]], OfficialTeamList[Team Number],0)))</f>
        <v/>
      </c>
      <c r="C6" s="72"/>
      <c r="D6" s="72"/>
      <c r="E6" s="72"/>
      <c r="F6" s="115" t="str">
        <f>_xlfn.IFNA(IF(INDEX('Innovation Project Input'!D:D,MATCH(CoreValuesResults[[#This Row],[Team Number]],'Innovation Project Input'!A:A,0))="","",INDEX('Innovation Project Input'!D:D,MATCH(CoreValuesResults[[#This Row],[Team Number]],'Innovation Project Input'!A:A,0))),"")</f>
        <v/>
      </c>
      <c r="G6" s="115" t="str">
        <f>_xlfn.IFNA(INDEX('Innovation Project Input'!F:F,MATCH(CoreValuesResults[[#This Row],[Team Number]],'Innovation Project Input'!A:A,0)),"")</f>
        <v/>
      </c>
      <c r="H6" s="115" t="str">
        <f>_xlfn.IFNA(INDEX('Innovation Project Input'!G:G,MATCH(CoreValuesResults[[#This Row],[Team Number]],'Innovation Project Input'!A:A,0)),"")</f>
        <v/>
      </c>
      <c r="I6" s="115" t="str">
        <f>_xlfn.IFNA(INDEX('Innovation Project Input'!K:K,MATCH(CoreValuesResults[[#This Row],[Team Number]],'Innovation Project Input'!A:A,0)),"")</f>
        <v/>
      </c>
      <c r="J6" s="115" t="str">
        <f>_xlfn.IFNA(INDEX('Innovation Project Input'!L:L,MATCH(CoreValuesResults[[#This Row],[Team Number]],'Innovation Project Input'!A:A,0)),"")</f>
        <v/>
      </c>
      <c r="K6" s="115" t="str">
        <f>_xlfn.IFNA(INDEX('Robot Design Input'!D:D,MATCH(CoreValuesResults[[#This Row],[Team Number]],'Robot Design Input'!A:A,0)),"")</f>
        <v/>
      </c>
      <c r="L6" s="115" t="str">
        <f>_xlfn.IFNA(INDEX('Robot Design Input'!E:E,MATCH(CoreValuesResults[[#This Row],[Team Number]],'Robot Design Input'!A:A,0)),"")</f>
        <v/>
      </c>
      <c r="M6" s="115" t="str">
        <f>_xlfn.IFNA(INDEX('Robot Design Input'!J:J,MATCH(CoreValuesResults[[#This Row],[Team Number]],'Robot Design Input'!A:A,0)),"")</f>
        <v/>
      </c>
      <c r="N6" s="115" t="str">
        <f>_xlfn.IFNA(INDEX('Robot Design Input'!K:K,MATCH(CoreValuesResults[[#This Row],[Team Number]],'Robot Design Input'!A:A,0)),"")</f>
        <v/>
      </c>
      <c r="O6" s="115" t="str">
        <f>_xlfn.IFNA(INDEX('Robot Design Input'!L:L,MATCH(CoreValuesResults[[#This Row],[Team Number]],'Robot Design Input'!A:A,0)),"")</f>
        <v/>
      </c>
      <c r="P6" s="72" t="str">
        <f>_xlfn.IFNA(IF(INDEX('Robot Game Scores'!I:I,MATCH(CoreValuesResults[[#This Row],[Team Number]],'Robot Game Scores'!B:B,0))="","",INDEX('Robot Game Scores'!I:I,MATCH(CoreValuesResults[[#This Row],[Team Number]],'Robot Game Scores'!B:B,0))),"")</f>
        <v/>
      </c>
      <c r="Q6" s="72" t="str">
        <f>_xlfn.IFNA(IF(INDEX('Robot Game Scores'!J:J,MATCH(CoreValuesResults[[#This Row],[Team Number]],'Robot Game Scores'!B:B,0))="","",INDEX('Robot Game Scores'!J:J,MATCH(CoreValuesResults[[#This Row],[Team Number]],'Robot Game Scores'!B:B,0))),"")</f>
        <v/>
      </c>
      <c r="R6" s="72" t="str">
        <f>_xlfn.IFNA(IF(INDEX('Robot Game Scores'!K:K,MATCH(CoreValuesResults[[#This Row],[Team Number]],'Robot Game Scores'!B:B,0))="","",INDEX('Robot Game Scores'!K:K,MATCH(CoreValuesResults[[#This Row],[Team Number]],'Robot Game Scores'!B:B,0))),"")</f>
        <v/>
      </c>
      <c r="S6" s="72" t="str">
        <f>_xlfn.IFNA(IF(INDEX('Robot Game Scores'!L:L,MATCH(CoreValuesResults[[#This Row],[Team Number]],'Robot Game Scores'!B:B,0))="","",INDEX('Robot Game Scores'!I:I,MATCH(CoreValuesResults[[#This Row],[Team Number]],'Robot Game Scores'!B:B,0))),"")</f>
        <v/>
      </c>
      <c r="T6" s="72" t="str">
        <f>_xlfn.IFNA(IF(INDEX('Robot Game Scores'!M:M,MATCH(CoreValuesResults[[#This Row],[Team Number]],'Robot Game Scores'!B:B,0))="","",INDEX('Robot Game Scores'!M:M,MATCH(CoreValuesResults[[#This Row],[Team Number]],'Robot Game Scores'!B:B,0))),"")</f>
        <v/>
      </c>
      <c r="U6" s="72" t="str">
        <f>IF(CoreValuesResults[[#This Row],[Team Number]]="","",COUNTIF(CoreValuesResults[[#This Row],[Gracious Professionalism 1]:[Gracious Professionalism 5]],""))</f>
        <v/>
      </c>
      <c r="V6" s="72" t="str">
        <f>IF(CoreValuesResults[[#This Row],[Team Number]]="","",SUM(CoreValuesResults[[#This Row],[Gracious Professionalism 1]:[Gracious Professionalism 5]]))</f>
        <v/>
      </c>
      <c r="W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 s="116">
        <f>SUM(CoreValuesResults[[#This Row],[Discovery (IP)]:[Fun (RD)]],CoreValuesResults[[#This Row],[Adjusted Gracious Professionalism Score]])</f>
        <v>0</v>
      </c>
      <c r="Y6" s="48">
        <f>IF(CoreValuesResults[[#This Row],[Team Number]]&gt;0,MIN(_xlfn.RANK.EQ(CoreValuesResults[[#This Row],[Core Values Score]],CoreValuesResults[Core Values Score],0),NumberOfTeams),NumberOfTeams+1)</f>
        <v>1</v>
      </c>
    </row>
    <row r="7" spans="1:30" ht="30" customHeight="1">
      <c r="A7" s="88"/>
      <c r="B7" s="89" t="str">
        <f>IF(ISNA(INDEX(OfficialTeamList[Team Name],MATCH(CoreValuesResults[[#This Row],[Team Number]], OfficialTeamList[Team Number],0))),"",INDEX(OfficialTeamList[Team Name],MATCH(CoreValuesResults[[#This Row],[Team Number]], OfficialTeamList[Team Number],0)))</f>
        <v/>
      </c>
      <c r="C7" s="72"/>
      <c r="D7" s="72"/>
      <c r="E7" s="72"/>
      <c r="F7" s="115" t="str">
        <f>_xlfn.IFNA(IF(INDEX('Innovation Project Input'!D:D,MATCH(CoreValuesResults[[#This Row],[Team Number]],'Innovation Project Input'!A:A,0))="","",INDEX('Innovation Project Input'!D:D,MATCH(CoreValuesResults[[#This Row],[Team Number]],'Innovation Project Input'!A:A,0))),"")</f>
        <v/>
      </c>
      <c r="G7" s="115" t="str">
        <f>_xlfn.IFNA(INDEX('Innovation Project Input'!F:F,MATCH(CoreValuesResults[[#This Row],[Team Number]],'Innovation Project Input'!A:A,0)),"")</f>
        <v/>
      </c>
      <c r="H7" s="115" t="str">
        <f>_xlfn.IFNA(INDEX('Innovation Project Input'!G:G,MATCH(CoreValuesResults[[#This Row],[Team Number]],'Innovation Project Input'!A:A,0)),"")</f>
        <v/>
      </c>
      <c r="I7" s="115" t="str">
        <f>_xlfn.IFNA(INDEX('Innovation Project Input'!K:K,MATCH(CoreValuesResults[[#This Row],[Team Number]],'Innovation Project Input'!A:A,0)),"")</f>
        <v/>
      </c>
      <c r="J7" s="115" t="str">
        <f>_xlfn.IFNA(INDEX('Innovation Project Input'!L:L,MATCH(CoreValuesResults[[#This Row],[Team Number]],'Innovation Project Input'!A:A,0)),"")</f>
        <v/>
      </c>
      <c r="K7" s="115" t="str">
        <f>_xlfn.IFNA(INDEX('Robot Design Input'!D:D,MATCH(CoreValuesResults[[#This Row],[Team Number]],'Robot Design Input'!A:A,0)),"")</f>
        <v/>
      </c>
      <c r="L7" s="115" t="str">
        <f>_xlfn.IFNA(INDEX('Robot Design Input'!E:E,MATCH(CoreValuesResults[[#This Row],[Team Number]],'Robot Design Input'!A:A,0)),"")</f>
        <v/>
      </c>
      <c r="M7" s="115" t="str">
        <f>_xlfn.IFNA(INDEX('Robot Design Input'!J:J,MATCH(CoreValuesResults[[#This Row],[Team Number]],'Robot Design Input'!A:A,0)),"")</f>
        <v/>
      </c>
      <c r="N7" s="115" t="str">
        <f>_xlfn.IFNA(INDEX('Robot Design Input'!K:K,MATCH(CoreValuesResults[[#This Row],[Team Number]],'Robot Design Input'!A:A,0)),"")</f>
        <v/>
      </c>
      <c r="O7" s="115" t="str">
        <f>_xlfn.IFNA(INDEX('Robot Design Input'!L:L,MATCH(CoreValuesResults[[#This Row],[Team Number]],'Robot Design Input'!A:A,0)),"")</f>
        <v/>
      </c>
      <c r="P7" s="72" t="str">
        <f>_xlfn.IFNA(IF(INDEX('Robot Game Scores'!I:I,MATCH(CoreValuesResults[[#This Row],[Team Number]],'Robot Game Scores'!B:B,0))="","",INDEX('Robot Game Scores'!I:I,MATCH(CoreValuesResults[[#This Row],[Team Number]],'Robot Game Scores'!B:B,0))),"")</f>
        <v/>
      </c>
      <c r="Q7" s="72" t="str">
        <f>_xlfn.IFNA(IF(INDEX('Robot Game Scores'!J:J,MATCH(CoreValuesResults[[#This Row],[Team Number]],'Robot Game Scores'!B:B,0))="","",INDEX('Robot Game Scores'!J:J,MATCH(CoreValuesResults[[#This Row],[Team Number]],'Robot Game Scores'!B:B,0))),"")</f>
        <v/>
      </c>
      <c r="R7" s="72" t="str">
        <f>_xlfn.IFNA(IF(INDEX('Robot Game Scores'!K:K,MATCH(CoreValuesResults[[#This Row],[Team Number]],'Robot Game Scores'!B:B,0))="","",INDEX('Robot Game Scores'!K:K,MATCH(CoreValuesResults[[#This Row],[Team Number]],'Robot Game Scores'!B:B,0))),"")</f>
        <v/>
      </c>
      <c r="S7" s="72" t="str">
        <f>_xlfn.IFNA(IF(INDEX('Robot Game Scores'!L:L,MATCH(CoreValuesResults[[#This Row],[Team Number]],'Robot Game Scores'!B:B,0))="","",INDEX('Robot Game Scores'!I:I,MATCH(CoreValuesResults[[#This Row],[Team Number]],'Robot Game Scores'!B:B,0))),"")</f>
        <v/>
      </c>
      <c r="T7" s="72" t="str">
        <f>_xlfn.IFNA(IF(INDEX('Robot Game Scores'!M:M,MATCH(CoreValuesResults[[#This Row],[Team Number]],'Robot Game Scores'!B:B,0))="","",INDEX('Robot Game Scores'!M:M,MATCH(CoreValuesResults[[#This Row],[Team Number]],'Robot Game Scores'!B:B,0))),"")</f>
        <v/>
      </c>
      <c r="U7" s="72" t="str">
        <f>IF(CoreValuesResults[[#This Row],[Team Number]]="","",COUNTIF(CoreValuesResults[[#This Row],[Gracious Professionalism 1]:[Gracious Professionalism 5]],""))</f>
        <v/>
      </c>
      <c r="V7" s="72" t="str">
        <f>IF(CoreValuesResults[[#This Row],[Team Number]]="","",SUM(CoreValuesResults[[#This Row],[Gracious Professionalism 1]:[Gracious Professionalism 5]]))</f>
        <v/>
      </c>
      <c r="W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 s="116">
        <f>SUM(CoreValuesResults[[#This Row],[Discovery (IP)]:[Fun (RD)]],CoreValuesResults[[#This Row],[Adjusted Gracious Professionalism Score]])</f>
        <v>0</v>
      </c>
      <c r="Y7" s="48">
        <f>IF(CoreValuesResults[[#This Row],[Team Number]]&gt;0,MIN(_xlfn.RANK.EQ(CoreValuesResults[[#This Row],[Core Values Score]],CoreValuesResults[Core Values Score],0),NumberOfTeams),NumberOfTeams+1)</f>
        <v>1</v>
      </c>
    </row>
    <row r="8" spans="1:30" ht="30" customHeight="1">
      <c r="A8" s="88"/>
      <c r="B8" s="89" t="str">
        <f>IF(ISNA(INDEX(OfficialTeamList[Team Name],MATCH(CoreValuesResults[[#This Row],[Team Number]], OfficialTeamList[Team Number],0))),"",INDEX(OfficialTeamList[Team Name],MATCH(CoreValuesResults[[#This Row],[Team Number]], OfficialTeamList[Team Number],0)))</f>
        <v/>
      </c>
      <c r="C8" s="72"/>
      <c r="D8" s="72"/>
      <c r="E8" s="72"/>
      <c r="F8" s="115" t="str">
        <f>_xlfn.IFNA(IF(INDEX('Innovation Project Input'!D:D,MATCH(CoreValuesResults[[#This Row],[Team Number]],'Innovation Project Input'!A:A,0))="","",INDEX('Innovation Project Input'!D:D,MATCH(CoreValuesResults[[#This Row],[Team Number]],'Innovation Project Input'!A:A,0))),"")</f>
        <v/>
      </c>
      <c r="G8" s="115" t="str">
        <f>_xlfn.IFNA(INDEX('Innovation Project Input'!F:F,MATCH(CoreValuesResults[[#This Row],[Team Number]],'Innovation Project Input'!A:A,0)),"")</f>
        <v/>
      </c>
      <c r="H8" s="115" t="str">
        <f>_xlfn.IFNA(INDEX('Innovation Project Input'!G:G,MATCH(CoreValuesResults[[#This Row],[Team Number]],'Innovation Project Input'!A:A,0)),"")</f>
        <v/>
      </c>
      <c r="I8" s="115" t="str">
        <f>_xlfn.IFNA(INDEX('Innovation Project Input'!K:K,MATCH(CoreValuesResults[[#This Row],[Team Number]],'Innovation Project Input'!A:A,0)),"")</f>
        <v/>
      </c>
      <c r="J8" s="115" t="str">
        <f>_xlfn.IFNA(INDEX('Innovation Project Input'!L:L,MATCH(CoreValuesResults[[#This Row],[Team Number]],'Innovation Project Input'!A:A,0)),"")</f>
        <v/>
      </c>
      <c r="K8" s="115" t="str">
        <f>_xlfn.IFNA(INDEX('Robot Design Input'!D:D,MATCH(CoreValuesResults[[#This Row],[Team Number]],'Robot Design Input'!A:A,0)),"")</f>
        <v/>
      </c>
      <c r="L8" s="115" t="str">
        <f>_xlfn.IFNA(INDEX('Robot Design Input'!E:E,MATCH(CoreValuesResults[[#This Row],[Team Number]],'Robot Design Input'!A:A,0)),"")</f>
        <v/>
      </c>
      <c r="M8" s="115" t="str">
        <f>_xlfn.IFNA(INDEX('Robot Design Input'!J:J,MATCH(CoreValuesResults[[#This Row],[Team Number]],'Robot Design Input'!A:A,0)),"")</f>
        <v/>
      </c>
      <c r="N8" s="115" t="str">
        <f>_xlfn.IFNA(INDEX('Robot Design Input'!K:K,MATCH(CoreValuesResults[[#This Row],[Team Number]],'Robot Design Input'!A:A,0)),"")</f>
        <v/>
      </c>
      <c r="O8" s="115" t="str">
        <f>_xlfn.IFNA(INDEX('Robot Design Input'!L:L,MATCH(CoreValuesResults[[#This Row],[Team Number]],'Robot Design Input'!A:A,0)),"")</f>
        <v/>
      </c>
      <c r="P8" s="72" t="str">
        <f>_xlfn.IFNA(IF(INDEX('Robot Game Scores'!I:I,MATCH(CoreValuesResults[[#This Row],[Team Number]],'Robot Game Scores'!B:B,0))="","",INDEX('Robot Game Scores'!I:I,MATCH(CoreValuesResults[[#This Row],[Team Number]],'Robot Game Scores'!B:B,0))),"")</f>
        <v/>
      </c>
      <c r="Q8" s="72" t="str">
        <f>_xlfn.IFNA(IF(INDEX('Robot Game Scores'!J:J,MATCH(CoreValuesResults[[#This Row],[Team Number]],'Robot Game Scores'!B:B,0))="","",INDEX('Robot Game Scores'!J:J,MATCH(CoreValuesResults[[#This Row],[Team Number]],'Robot Game Scores'!B:B,0))),"")</f>
        <v/>
      </c>
      <c r="R8" s="72" t="str">
        <f>_xlfn.IFNA(IF(INDEX('Robot Game Scores'!K:K,MATCH(CoreValuesResults[[#This Row],[Team Number]],'Robot Game Scores'!B:B,0))="","",INDEX('Robot Game Scores'!K:K,MATCH(CoreValuesResults[[#This Row],[Team Number]],'Robot Game Scores'!B:B,0))),"")</f>
        <v/>
      </c>
      <c r="S8" s="72" t="str">
        <f>_xlfn.IFNA(IF(INDEX('Robot Game Scores'!L:L,MATCH(CoreValuesResults[[#This Row],[Team Number]],'Robot Game Scores'!B:B,0))="","",INDEX('Robot Game Scores'!I:I,MATCH(CoreValuesResults[[#This Row],[Team Number]],'Robot Game Scores'!B:B,0))),"")</f>
        <v/>
      </c>
      <c r="T8" s="72" t="str">
        <f>_xlfn.IFNA(IF(INDEX('Robot Game Scores'!M:M,MATCH(CoreValuesResults[[#This Row],[Team Number]],'Robot Game Scores'!B:B,0))="","",INDEX('Robot Game Scores'!M:M,MATCH(CoreValuesResults[[#This Row],[Team Number]],'Robot Game Scores'!B:B,0))),"")</f>
        <v/>
      </c>
      <c r="U8" s="72" t="str">
        <f>IF(CoreValuesResults[[#This Row],[Team Number]]="","",COUNTIF(CoreValuesResults[[#This Row],[Gracious Professionalism 1]:[Gracious Professionalism 5]],""))</f>
        <v/>
      </c>
      <c r="V8" s="72" t="str">
        <f>IF(CoreValuesResults[[#This Row],[Team Number]]="","",SUM(CoreValuesResults[[#This Row],[Gracious Professionalism 1]:[Gracious Professionalism 5]]))</f>
        <v/>
      </c>
      <c r="W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 s="116">
        <f>SUM(CoreValuesResults[[#This Row],[Discovery (IP)]:[Fun (RD)]],CoreValuesResults[[#This Row],[Adjusted Gracious Professionalism Score]])</f>
        <v>0</v>
      </c>
      <c r="Y8" s="48">
        <f>IF(CoreValuesResults[[#This Row],[Team Number]]&gt;0,MIN(_xlfn.RANK.EQ(CoreValuesResults[[#This Row],[Core Values Score]],CoreValuesResults[Core Values Score],0),NumberOfTeams),NumberOfTeams+1)</f>
        <v>1</v>
      </c>
    </row>
    <row r="9" spans="1:30" ht="30" customHeight="1">
      <c r="A9" s="88"/>
      <c r="B9" s="89" t="str">
        <f>IF(ISNA(INDEX(OfficialTeamList[Team Name],MATCH(CoreValuesResults[[#This Row],[Team Number]], OfficialTeamList[Team Number],0))),"",INDEX(OfficialTeamList[Team Name],MATCH(CoreValuesResults[[#This Row],[Team Number]], OfficialTeamList[Team Number],0)))</f>
        <v/>
      </c>
      <c r="C9" s="72"/>
      <c r="D9" s="72"/>
      <c r="E9" s="72"/>
      <c r="F9" s="115" t="str">
        <f>_xlfn.IFNA(IF(INDEX('Innovation Project Input'!D:D,MATCH(CoreValuesResults[[#This Row],[Team Number]],'Innovation Project Input'!A:A,0))="","",INDEX('Innovation Project Input'!D:D,MATCH(CoreValuesResults[[#This Row],[Team Number]],'Innovation Project Input'!A:A,0))),"")</f>
        <v/>
      </c>
      <c r="G9" s="115" t="str">
        <f>_xlfn.IFNA(INDEX('Innovation Project Input'!F:F,MATCH(CoreValuesResults[[#This Row],[Team Number]],'Innovation Project Input'!A:A,0)),"")</f>
        <v/>
      </c>
      <c r="H9" s="115" t="str">
        <f>_xlfn.IFNA(INDEX('Innovation Project Input'!G:G,MATCH(CoreValuesResults[[#This Row],[Team Number]],'Innovation Project Input'!A:A,0)),"")</f>
        <v/>
      </c>
      <c r="I9" s="115" t="str">
        <f>_xlfn.IFNA(INDEX('Innovation Project Input'!K:K,MATCH(CoreValuesResults[[#This Row],[Team Number]],'Innovation Project Input'!A:A,0)),"")</f>
        <v/>
      </c>
      <c r="J9" s="115" t="str">
        <f>_xlfn.IFNA(INDEX('Innovation Project Input'!L:L,MATCH(CoreValuesResults[[#This Row],[Team Number]],'Innovation Project Input'!A:A,0)),"")</f>
        <v/>
      </c>
      <c r="K9" s="115" t="str">
        <f>_xlfn.IFNA(INDEX('Robot Design Input'!D:D,MATCH(CoreValuesResults[[#This Row],[Team Number]],'Robot Design Input'!A:A,0)),"")</f>
        <v/>
      </c>
      <c r="L9" s="115" t="str">
        <f>_xlfn.IFNA(INDEX('Robot Design Input'!E:E,MATCH(CoreValuesResults[[#This Row],[Team Number]],'Robot Design Input'!A:A,0)),"")</f>
        <v/>
      </c>
      <c r="M9" s="115" t="str">
        <f>_xlfn.IFNA(INDEX('Robot Design Input'!J:J,MATCH(CoreValuesResults[[#This Row],[Team Number]],'Robot Design Input'!A:A,0)),"")</f>
        <v/>
      </c>
      <c r="N9" s="115" t="str">
        <f>_xlfn.IFNA(INDEX('Robot Design Input'!K:K,MATCH(CoreValuesResults[[#This Row],[Team Number]],'Robot Design Input'!A:A,0)),"")</f>
        <v/>
      </c>
      <c r="O9" s="115" t="str">
        <f>_xlfn.IFNA(INDEX('Robot Design Input'!L:L,MATCH(CoreValuesResults[[#This Row],[Team Number]],'Robot Design Input'!A:A,0)),"")</f>
        <v/>
      </c>
      <c r="P9" s="72" t="str">
        <f>_xlfn.IFNA(IF(INDEX('Robot Game Scores'!I:I,MATCH(CoreValuesResults[[#This Row],[Team Number]],'Robot Game Scores'!B:B,0))="","",INDEX('Robot Game Scores'!I:I,MATCH(CoreValuesResults[[#This Row],[Team Number]],'Robot Game Scores'!B:B,0))),"")</f>
        <v/>
      </c>
      <c r="Q9" s="72" t="str">
        <f>_xlfn.IFNA(IF(INDEX('Robot Game Scores'!J:J,MATCH(CoreValuesResults[[#This Row],[Team Number]],'Robot Game Scores'!B:B,0))="","",INDEX('Robot Game Scores'!J:J,MATCH(CoreValuesResults[[#This Row],[Team Number]],'Robot Game Scores'!B:B,0))),"")</f>
        <v/>
      </c>
      <c r="R9" s="72" t="str">
        <f>_xlfn.IFNA(IF(INDEX('Robot Game Scores'!K:K,MATCH(CoreValuesResults[[#This Row],[Team Number]],'Robot Game Scores'!B:B,0))="","",INDEX('Robot Game Scores'!K:K,MATCH(CoreValuesResults[[#This Row],[Team Number]],'Robot Game Scores'!B:B,0))),"")</f>
        <v/>
      </c>
      <c r="S9" s="72" t="str">
        <f>_xlfn.IFNA(IF(INDEX('Robot Game Scores'!L:L,MATCH(CoreValuesResults[[#This Row],[Team Number]],'Robot Game Scores'!B:B,0))="","",INDEX('Robot Game Scores'!I:I,MATCH(CoreValuesResults[[#This Row],[Team Number]],'Robot Game Scores'!B:B,0))),"")</f>
        <v/>
      </c>
      <c r="T9" s="72" t="str">
        <f>_xlfn.IFNA(IF(INDEX('Robot Game Scores'!M:M,MATCH(CoreValuesResults[[#This Row],[Team Number]],'Robot Game Scores'!B:B,0))="","",INDEX('Robot Game Scores'!M:M,MATCH(CoreValuesResults[[#This Row],[Team Number]],'Robot Game Scores'!B:B,0))),"")</f>
        <v/>
      </c>
      <c r="U9" s="72" t="str">
        <f>IF(CoreValuesResults[[#This Row],[Team Number]]="","",COUNTIF(CoreValuesResults[[#This Row],[Gracious Professionalism 1]:[Gracious Professionalism 5]],""))</f>
        <v/>
      </c>
      <c r="V9" s="72" t="str">
        <f>IF(CoreValuesResults[[#This Row],[Team Number]]="","",SUM(CoreValuesResults[[#This Row],[Gracious Professionalism 1]:[Gracious Professionalism 5]]))</f>
        <v/>
      </c>
      <c r="W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 s="116">
        <f>SUM(CoreValuesResults[[#This Row],[Discovery (IP)]:[Fun (RD)]],CoreValuesResults[[#This Row],[Adjusted Gracious Professionalism Score]])</f>
        <v>0</v>
      </c>
      <c r="Y9" s="48">
        <f>IF(CoreValuesResults[[#This Row],[Team Number]]&gt;0,MIN(_xlfn.RANK.EQ(CoreValuesResults[[#This Row],[Core Values Score]],CoreValuesResults[Core Values Score],0),NumberOfTeams),NumberOfTeams+1)</f>
        <v>1</v>
      </c>
    </row>
    <row r="10" spans="1:30" ht="30" customHeight="1">
      <c r="A10" s="88"/>
      <c r="B10" s="89" t="str">
        <f>IF(ISNA(INDEX(OfficialTeamList[Team Name],MATCH(CoreValuesResults[[#This Row],[Team Number]], OfficialTeamList[Team Number],0))),"",INDEX(OfficialTeamList[Team Name],MATCH(CoreValuesResults[[#This Row],[Team Number]], OfficialTeamList[Team Number],0)))</f>
        <v/>
      </c>
      <c r="C10" s="72"/>
      <c r="D10" s="72"/>
      <c r="E10" s="72"/>
      <c r="F10" s="115" t="str">
        <f>_xlfn.IFNA(IF(INDEX('Innovation Project Input'!D:D,MATCH(CoreValuesResults[[#This Row],[Team Number]],'Innovation Project Input'!A:A,0))="","",INDEX('Innovation Project Input'!D:D,MATCH(CoreValuesResults[[#This Row],[Team Number]],'Innovation Project Input'!A:A,0))),"")</f>
        <v/>
      </c>
      <c r="G10" s="115" t="str">
        <f>_xlfn.IFNA(INDEX('Innovation Project Input'!F:F,MATCH(CoreValuesResults[[#This Row],[Team Number]],'Innovation Project Input'!A:A,0)),"")</f>
        <v/>
      </c>
      <c r="H10" s="115" t="str">
        <f>_xlfn.IFNA(INDEX('Innovation Project Input'!G:G,MATCH(CoreValuesResults[[#This Row],[Team Number]],'Innovation Project Input'!A:A,0)),"")</f>
        <v/>
      </c>
      <c r="I10" s="115" t="str">
        <f>_xlfn.IFNA(INDEX('Innovation Project Input'!K:K,MATCH(CoreValuesResults[[#This Row],[Team Number]],'Innovation Project Input'!A:A,0)),"")</f>
        <v/>
      </c>
      <c r="J10" s="115" t="str">
        <f>_xlfn.IFNA(INDEX('Innovation Project Input'!L:L,MATCH(CoreValuesResults[[#This Row],[Team Number]],'Innovation Project Input'!A:A,0)),"")</f>
        <v/>
      </c>
      <c r="K10" s="115" t="str">
        <f>_xlfn.IFNA(INDEX('Robot Design Input'!D:D,MATCH(CoreValuesResults[[#This Row],[Team Number]],'Robot Design Input'!A:A,0)),"")</f>
        <v/>
      </c>
      <c r="L10" s="115" t="str">
        <f>_xlfn.IFNA(INDEX('Robot Design Input'!E:E,MATCH(CoreValuesResults[[#This Row],[Team Number]],'Robot Design Input'!A:A,0)),"")</f>
        <v/>
      </c>
      <c r="M10" s="115" t="str">
        <f>_xlfn.IFNA(INDEX('Robot Design Input'!J:J,MATCH(CoreValuesResults[[#This Row],[Team Number]],'Robot Design Input'!A:A,0)),"")</f>
        <v/>
      </c>
      <c r="N10" s="115" t="str">
        <f>_xlfn.IFNA(INDEX('Robot Design Input'!K:K,MATCH(CoreValuesResults[[#This Row],[Team Number]],'Robot Design Input'!A:A,0)),"")</f>
        <v/>
      </c>
      <c r="O10" s="115" t="str">
        <f>_xlfn.IFNA(INDEX('Robot Design Input'!L:L,MATCH(CoreValuesResults[[#This Row],[Team Number]],'Robot Design Input'!A:A,0)),"")</f>
        <v/>
      </c>
      <c r="P10" s="72" t="str">
        <f>_xlfn.IFNA(IF(INDEX('Robot Game Scores'!I:I,MATCH(CoreValuesResults[[#This Row],[Team Number]],'Robot Game Scores'!B:B,0))="","",INDEX('Robot Game Scores'!I:I,MATCH(CoreValuesResults[[#This Row],[Team Number]],'Robot Game Scores'!B:B,0))),"")</f>
        <v/>
      </c>
      <c r="Q10" s="72" t="str">
        <f>_xlfn.IFNA(IF(INDEX('Robot Game Scores'!J:J,MATCH(CoreValuesResults[[#This Row],[Team Number]],'Robot Game Scores'!B:B,0))="","",INDEX('Robot Game Scores'!J:J,MATCH(CoreValuesResults[[#This Row],[Team Number]],'Robot Game Scores'!B:B,0))),"")</f>
        <v/>
      </c>
      <c r="R10" s="72" t="str">
        <f>_xlfn.IFNA(IF(INDEX('Robot Game Scores'!K:K,MATCH(CoreValuesResults[[#This Row],[Team Number]],'Robot Game Scores'!B:B,0))="","",INDEX('Robot Game Scores'!K:K,MATCH(CoreValuesResults[[#This Row],[Team Number]],'Robot Game Scores'!B:B,0))),"")</f>
        <v/>
      </c>
      <c r="S10" s="72" t="str">
        <f>_xlfn.IFNA(IF(INDEX('Robot Game Scores'!L:L,MATCH(CoreValuesResults[[#This Row],[Team Number]],'Robot Game Scores'!B:B,0))="","",INDEX('Robot Game Scores'!I:I,MATCH(CoreValuesResults[[#This Row],[Team Number]],'Robot Game Scores'!B:B,0))),"")</f>
        <v/>
      </c>
      <c r="T10" s="72" t="str">
        <f>_xlfn.IFNA(IF(INDEX('Robot Game Scores'!M:M,MATCH(CoreValuesResults[[#This Row],[Team Number]],'Robot Game Scores'!B:B,0))="","",INDEX('Robot Game Scores'!M:M,MATCH(CoreValuesResults[[#This Row],[Team Number]],'Robot Game Scores'!B:B,0))),"")</f>
        <v/>
      </c>
      <c r="U10" s="72" t="str">
        <f>IF(CoreValuesResults[[#This Row],[Team Number]]="","",COUNTIF(CoreValuesResults[[#This Row],[Gracious Professionalism 1]:[Gracious Professionalism 5]],""))</f>
        <v/>
      </c>
      <c r="V10" s="72" t="str">
        <f>IF(CoreValuesResults[[#This Row],[Team Number]]="","",SUM(CoreValuesResults[[#This Row],[Gracious Professionalism 1]:[Gracious Professionalism 5]]))</f>
        <v/>
      </c>
      <c r="W10"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 s="116">
        <f>SUM(CoreValuesResults[[#This Row],[Discovery (IP)]:[Fun (RD)]],CoreValuesResults[[#This Row],[Adjusted Gracious Professionalism Score]])</f>
        <v>0</v>
      </c>
      <c r="Y10" s="48">
        <f>IF(CoreValuesResults[[#This Row],[Team Number]]&gt;0,MIN(_xlfn.RANK.EQ(CoreValuesResults[[#This Row],[Core Values Score]],CoreValuesResults[Core Values Score],0),NumberOfTeams),NumberOfTeams+1)</f>
        <v>1</v>
      </c>
    </row>
    <row r="11" spans="1:30" ht="30" customHeight="1">
      <c r="A11" s="88"/>
      <c r="B11" s="89" t="str">
        <f>IF(ISNA(INDEX(OfficialTeamList[Team Name],MATCH(CoreValuesResults[[#This Row],[Team Number]], OfficialTeamList[Team Number],0))),"",INDEX(OfficialTeamList[Team Name],MATCH(CoreValuesResults[[#This Row],[Team Number]], OfficialTeamList[Team Number],0)))</f>
        <v/>
      </c>
      <c r="C11" s="72"/>
      <c r="D11" s="72"/>
      <c r="E11" s="72"/>
      <c r="F11" s="115" t="str">
        <f>_xlfn.IFNA(IF(INDEX('Innovation Project Input'!D:D,MATCH(CoreValuesResults[[#This Row],[Team Number]],'Innovation Project Input'!A:A,0))="","",INDEX('Innovation Project Input'!D:D,MATCH(CoreValuesResults[[#This Row],[Team Number]],'Innovation Project Input'!A:A,0))),"")</f>
        <v/>
      </c>
      <c r="G11" s="115" t="str">
        <f>_xlfn.IFNA(INDEX('Innovation Project Input'!F:F,MATCH(CoreValuesResults[[#This Row],[Team Number]],'Innovation Project Input'!A:A,0)),"")</f>
        <v/>
      </c>
      <c r="H11" s="115" t="str">
        <f>_xlfn.IFNA(INDEX('Innovation Project Input'!G:G,MATCH(CoreValuesResults[[#This Row],[Team Number]],'Innovation Project Input'!A:A,0)),"")</f>
        <v/>
      </c>
      <c r="I11" s="115" t="str">
        <f>_xlfn.IFNA(INDEX('Innovation Project Input'!K:K,MATCH(CoreValuesResults[[#This Row],[Team Number]],'Innovation Project Input'!A:A,0)),"")</f>
        <v/>
      </c>
      <c r="J11" s="115" t="str">
        <f>_xlfn.IFNA(INDEX('Innovation Project Input'!L:L,MATCH(CoreValuesResults[[#This Row],[Team Number]],'Innovation Project Input'!A:A,0)),"")</f>
        <v/>
      </c>
      <c r="K11" s="115" t="str">
        <f>_xlfn.IFNA(INDEX('Robot Design Input'!D:D,MATCH(CoreValuesResults[[#This Row],[Team Number]],'Robot Design Input'!A:A,0)),"")</f>
        <v/>
      </c>
      <c r="L11" s="115" t="str">
        <f>_xlfn.IFNA(INDEX('Robot Design Input'!E:E,MATCH(CoreValuesResults[[#This Row],[Team Number]],'Robot Design Input'!A:A,0)),"")</f>
        <v/>
      </c>
      <c r="M11" s="115" t="str">
        <f>_xlfn.IFNA(INDEX('Robot Design Input'!J:J,MATCH(CoreValuesResults[[#This Row],[Team Number]],'Robot Design Input'!A:A,0)),"")</f>
        <v/>
      </c>
      <c r="N11" s="115" t="str">
        <f>_xlfn.IFNA(INDEX('Robot Design Input'!K:K,MATCH(CoreValuesResults[[#This Row],[Team Number]],'Robot Design Input'!A:A,0)),"")</f>
        <v/>
      </c>
      <c r="O11" s="115" t="str">
        <f>_xlfn.IFNA(INDEX('Robot Design Input'!L:L,MATCH(CoreValuesResults[[#This Row],[Team Number]],'Robot Design Input'!A:A,0)),"")</f>
        <v/>
      </c>
      <c r="P11" s="72" t="str">
        <f>_xlfn.IFNA(IF(INDEX('Robot Game Scores'!I:I,MATCH(CoreValuesResults[[#This Row],[Team Number]],'Robot Game Scores'!B:B,0))="","",INDEX('Robot Game Scores'!I:I,MATCH(CoreValuesResults[[#This Row],[Team Number]],'Robot Game Scores'!B:B,0))),"")</f>
        <v/>
      </c>
      <c r="Q11" s="72" t="str">
        <f>_xlfn.IFNA(IF(INDEX('Robot Game Scores'!J:J,MATCH(CoreValuesResults[[#This Row],[Team Number]],'Robot Game Scores'!B:B,0))="","",INDEX('Robot Game Scores'!J:J,MATCH(CoreValuesResults[[#This Row],[Team Number]],'Robot Game Scores'!B:B,0))),"")</f>
        <v/>
      </c>
      <c r="R11" s="72" t="str">
        <f>_xlfn.IFNA(IF(INDEX('Robot Game Scores'!K:K,MATCH(CoreValuesResults[[#This Row],[Team Number]],'Robot Game Scores'!B:B,0))="","",INDEX('Robot Game Scores'!K:K,MATCH(CoreValuesResults[[#This Row],[Team Number]],'Robot Game Scores'!B:B,0))),"")</f>
        <v/>
      </c>
      <c r="S11" s="72" t="str">
        <f>_xlfn.IFNA(IF(INDEX('Robot Game Scores'!L:L,MATCH(CoreValuesResults[[#This Row],[Team Number]],'Robot Game Scores'!B:B,0))="","",INDEX('Robot Game Scores'!I:I,MATCH(CoreValuesResults[[#This Row],[Team Number]],'Robot Game Scores'!B:B,0))),"")</f>
        <v/>
      </c>
      <c r="T11" s="72" t="str">
        <f>_xlfn.IFNA(IF(INDEX('Robot Game Scores'!M:M,MATCH(CoreValuesResults[[#This Row],[Team Number]],'Robot Game Scores'!B:B,0))="","",INDEX('Robot Game Scores'!M:M,MATCH(CoreValuesResults[[#This Row],[Team Number]],'Robot Game Scores'!B:B,0))),"")</f>
        <v/>
      </c>
      <c r="U11" s="72" t="str">
        <f>IF(CoreValuesResults[[#This Row],[Team Number]]="","",COUNTIF(CoreValuesResults[[#This Row],[Gracious Professionalism 1]:[Gracious Professionalism 5]],""))</f>
        <v/>
      </c>
      <c r="V11" s="72" t="str">
        <f>IF(CoreValuesResults[[#This Row],[Team Number]]="","",SUM(CoreValuesResults[[#This Row],[Gracious Professionalism 1]:[Gracious Professionalism 5]]))</f>
        <v/>
      </c>
      <c r="W11"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1" s="116">
        <f>SUM(CoreValuesResults[[#This Row],[Discovery (IP)]:[Fun (RD)]],CoreValuesResults[[#This Row],[Adjusted Gracious Professionalism Score]])</f>
        <v>0</v>
      </c>
      <c r="Y11" s="48">
        <f>IF(CoreValuesResults[[#This Row],[Team Number]]&gt;0,MIN(_xlfn.RANK.EQ(CoreValuesResults[[#This Row],[Core Values Score]],CoreValuesResults[Core Values Score],0),NumberOfTeams),NumberOfTeams+1)</f>
        <v>1</v>
      </c>
    </row>
    <row r="12" spans="1:30" ht="30" customHeight="1">
      <c r="A12" s="88"/>
      <c r="B12" s="89" t="str">
        <f>IF(ISNA(INDEX(OfficialTeamList[Team Name],MATCH(CoreValuesResults[[#This Row],[Team Number]], OfficialTeamList[Team Number],0))),"",INDEX(OfficialTeamList[Team Name],MATCH(CoreValuesResults[[#This Row],[Team Number]], OfficialTeamList[Team Number],0)))</f>
        <v/>
      </c>
      <c r="C12" s="72"/>
      <c r="D12" s="72"/>
      <c r="E12" s="72"/>
      <c r="F12" s="115" t="str">
        <f>_xlfn.IFNA(IF(INDEX('Innovation Project Input'!D:D,MATCH(CoreValuesResults[[#This Row],[Team Number]],'Innovation Project Input'!A:A,0))="","",INDEX('Innovation Project Input'!D:D,MATCH(CoreValuesResults[[#This Row],[Team Number]],'Innovation Project Input'!A:A,0))),"")</f>
        <v/>
      </c>
      <c r="G12" s="115" t="str">
        <f>_xlfn.IFNA(INDEX('Innovation Project Input'!F:F,MATCH(CoreValuesResults[[#This Row],[Team Number]],'Innovation Project Input'!A:A,0)),"")</f>
        <v/>
      </c>
      <c r="H12" s="115" t="str">
        <f>_xlfn.IFNA(INDEX('Innovation Project Input'!G:G,MATCH(CoreValuesResults[[#This Row],[Team Number]],'Innovation Project Input'!A:A,0)),"")</f>
        <v/>
      </c>
      <c r="I12" s="115" t="str">
        <f>_xlfn.IFNA(INDEX('Innovation Project Input'!K:K,MATCH(CoreValuesResults[[#This Row],[Team Number]],'Innovation Project Input'!A:A,0)),"")</f>
        <v/>
      </c>
      <c r="J12" s="115" t="str">
        <f>_xlfn.IFNA(INDEX('Innovation Project Input'!L:L,MATCH(CoreValuesResults[[#This Row],[Team Number]],'Innovation Project Input'!A:A,0)),"")</f>
        <v/>
      </c>
      <c r="K12" s="115" t="str">
        <f>_xlfn.IFNA(INDEX('Robot Design Input'!D:D,MATCH(CoreValuesResults[[#This Row],[Team Number]],'Robot Design Input'!A:A,0)),"")</f>
        <v/>
      </c>
      <c r="L12" s="115" t="str">
        <f>_xlfn.IFNA(INDEX('Robot Design Input'!E:E,MATCH(CoreValuesResults[[#This Row],[Team Number]],'Robot Design Input'!A:A,0)),"")</f>
        <v/>
      </c>
      <c r="M12" s="115" t="str">
        <f>_xlfn.IFNA(INDEX('Robot Design Input'!J:J,MATCH(CoreValuesResults[[#This Row],[Team Number]],'Robot Design Input'!A:A,0)),"")</f>
        <v/>
      </c>
      <c r="N12" s="115" t="str">
        <f>_xlfn.IFNA(INDEX('Robot Design Input'!K:K,MATCH(CoreValuesResults[[#This Row],[Team Number]],'Robot Design Input'!A:A,0)),"")</f>
        <v/>
      </c>
      <c r="O12" s="115" t="str">
        <f>_xlfn.IFNA(INDEX('Robot Design Input'!L:L,MATCH(CoreValuesResults[[#This Row],[Team Number]],'Robot Design Input'!A:A,0)),"")</f>
        <v/>
      </c>
      <c r="P12" s="72" t="str">
        <f>_xlfn.IFNA(IF(INDEX('Robot Game Scores'!I:I,MATCH(CoreValuesResults[[#This Row],[Team Number]],'Robot Game Scores'!B:B,0))="","",INDEX('Robot Game Scores'!I:I,MATCH(CoreValuesResults[[#This Row],[Team Number]],'Robot Game Scores'!B:B,0))),"")</f>
        <v/>
      </c>
      <c r="Q12" s="72" t="str">
        <f>_xlfn.IFNA(IF(INDEX('Robot Game Scores'!J:J,MATCH(CoreValuesResults[[#This Row],[Team Number]],'Robot Game Scores'!B:B,0))="","",INDEX('Robot Game Scores'!J:J,MATCH(CoreValuesResults[[#This Row],[Team Number]],'Robot Game Scores'!B:B,0))),"")</f>
        <v/>
      </c>
      <c r="R12" s="72" t="str">
        <f>_xlfn.IFNA(IF(INDEX('Robot Game Scores'!K:K,MATCH(CoreValuesResults[[#This Row],[Team Number]],'Robot Game Scores'!B:B,0))="","",INDEX('Robot Game Scores'!K:K,MATCH(CoreValuesResults[[#This Row],[Team Number]],'Robot Game Scores'!B:B,0))),"")</f>
        <v/>
      </c>
      <c r="S12" s="72" t="str">
        <f>_xlfn.IFNA(IF(INDEX('Robot Game Scores'!L:L,MATCH(CoreValuesResults[[#This Row],[Team Number]],'Robot Game Scores'!B:B,0))="","",INDEX('Robot Game Scores'!I:I,MATCH(CoreValuesResults[[#This Row],[Team Number]],'Robot Game Scores'!B:B,0))),"")</f>
        <v/>
      </c>
      <c r="T12" s="72" t="str">
        <f>_xlfn.IFNA(IF(INDEX('Robot Game Scores'!M:M,MATCH(CoreValuesResults[[#This Row],[Team Number]],'Robot Game Scores'!B:B,0))="","",INDEX('Robot Game Scores'!M:M,MATCH(CoreValuesResults[[#This Row],[Team Number]],'Robot Game Scores'!B:B,0))),"")</f>
        <v/>
      </c>
      <c r="U12" s="72" t="str">
        <f>IF(CoreValuesResults[[#This Row],[Team Number]]="","",COUNTIF(CoreValuesResults[[#This Row],[Gracious Professionalism 1]:[Gracious Professionalism 5]],""))</f>
        <v/>
      </c>
      <c r="V12" s="72" t="str">
        <f>IF(CoreValuesResults[[#This Row],[Team Number]]="","",SUM(CoreValuesResults[[#This Row],[Gracious Professionalism 1]:[Gracious Professionalism 5]]))</f>
        <v/>
      </c>
      <c r="W1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2" s="116">
        <f>SUM(CoreValuesResults[[#This Row],[Discovery (IP)]:[Fun (RD)]],CoreValuesResults[[#This Row],[Adjusted Gracious Professionalism Score]])</f>
        <v>0</v>
      </c>
      <c r="Y12" s="48">
        <f>IF(CoreValuesResults[[#This Row],[Team Number]]&gt;0,MIN(_xlfn.RANK.EQ(CoreValuesResults[[#This Row],[Core Values Score]],CoreValuesResults[Core Values Score],0),NumberOfTeams),NumberOfTeams+1)</f>
        <v>1</v>
      </c>
    </row>
    <row r="13" spans="1:30" ht="30" customHeight="1">
      <c r="A13" s="88"/>
      <c r="B13" s="89" t="str">
        <f>IF(ISNA(INDEX(OfficialTeamList[Team Name],MATCH(CoreValuesResults[[#This Row],[Team Number]], OfficialTeamList[Team Number],0))),"",INDEX(OfficialTeamList[Team Name],MATCH(CoreValuesResults[[#This Row],[Team Number]], OfficialTeamList[Team Number],0)))</f>
        <v/>
      </c>
      <c r="C13" s="72"/>
      <c r="D13" s="72"/>
      <c r="E13" s="72"/>
      <c r="F13" s="115" t="str">
        <f>_xlfn.IFNA(IF(INDEX('Innovation Project Input'!D:D,MATCH(CoreValuesResults[[#This Row],[Team Number]],'Innovation Project Input'!A:A,0))="","",INDEX('Innovation Project Input'!D:D,MATCH(CoreValuesResults[[#This Row],[Team Number]],'Innovation Project Input'!A:A,0))),"")</f>
        <v/>
      </c>
      <c r="G13" s="115" t="str">
        <f>_xlfn.IFNA(INDEX('Innovation Project Input'!F:F,MATCH(CoreValuesResults[[#This Row],[Team Number]],'Innovation Project Input'!A:A,0)),"")</f>
        <v/>
      </c>
      <c r="H13" s="115" t="str">
        <f>_xlfn.IFNA(INDEX('Innovation Project Input'!G:G,MATCH(CoreValuesResults[[#This Row],[Team Number]],'Innovation Project Input'!A:A,0)),"")</f>
        <v/>
      </c>
      <c r="I13" s="115" t="str">
        <f>_xlfn.IFNA(INDEX('Innovation Project Input'!K:K,MATCH(CoreValuesResults[[#This Row],[Team Number]],'Innovation Project Input'!A:A,0)),"")</f>
        <v/>
      </c>
      <c r="J13" s="115" t="str">
        <f>_xlfn.IFNA(INDEX('Innovation Project Input'!L:L,MATCH(CoreValuesResults[[#This Row],[Team Number]],'Innovation Project Input'!A:A,0)),"")</f>
        <v/>
      </c>
      <c r="K13" s="115" t="str">
        <f>_xlfn.IFNA(INDEX('Robot Design Input'!D:D,MATCH(CoreValuesResults[[#This Row],[Team Number]],'Robot Design Input'!A:A,0)),"")</f>
        <v/>
      </c>
      <c r="L13" s="115" t="str">
        <f>_xlfn.IFNA(INDEX('Robot Design Input'!E:E,MATCH(CoreValuesResults[[#This Row],[Team Number]],'Robot Design Input'!A:A,0)),"")</f>
        <v/>
      </c>
      <c r="M13" s="115" t="str">
        <f>_xlfn.IFNA(INDEX('Robot Design Input'!J:J,MATCH(CoreValuesResults[[#This Row],[Team Number]],'Robot Design Input'!A:A,0)),"")</f>
        <v/>
      </c>
      <c r="N13" s="115" t="str">
        <f>_xlfn.IFNA(INDEX('Robot Design Input'!K:K,MATCH(CoreValuesResults[[#This Row],[Team Number]],'Robot Design Input'!A:A,0)),"")</f>
        <v/>
      </c>
      <c r="O13" s="115" t="str">
        <f>_xlfn.IFNA(INDEX('Robot Design Input'!L:L,MATCH(CoreValuesResults[[#This Row],[Team Number]],'Robot Design Input'!A:A,0)),"")</f>
        <v/>
      </c>
      <c r="P13" s="72" t="str">
        <f>_xlfn.IFNA(IF(INDEX('Robot Game Scores'!I:I,MATCH(CoreValuesResults[[#This Row],[Team Number]],'Robot Game Scores'!B:B,0))="","",INDEX('Robot Game Scores'!I:I,MATCH(CoreValuesResults[[#This Row],[Team Number]],'Robot Game Scores'!B:B,0))),"")</f>
        <v/>
      </c>
      <c r="Q13" s="72" t="str">
        <f>_xlfn.IFNA(IF(INDEX('Robot Game Scores'!J:J,MATCH(CoreValuesResults[[#This Row],[Team Number]],'Robot Game Scores'!B:B,0))="","",INDEX('Robot Game Scores'!J:J,MATCH(CoreValuesResults[[#This Row],[Team Number]],'Robot Game Scores'!B:B,0))),"")</f>
        <v/>
      </c>
      <c r="R13" s="72" t="str">
        <f>_xlfn.IFNA(IF(INDEX('Robot Game Scores'!K:K,MATCH(CoreValuesResults[[#This Row],[Team Number]],'Robot Game Scores'!B:B,0))="","",INDEX('Robot Game Scores'!K:K,MATCH(CoreValuesResults[[#This Row],[Team Number]],'Robot Game Scores'!B:B,0))),"")</f>
        <v/>
      </c>
      <c r="S13" s="72" t="str">
        <f>_xlfn.IFNA(IF(INDEX('Robot Game Scores'!L:L,MATCH(CoreValuesResults[[#This Row],[Team Number]],'Robot Game Scores'!B:B,0))="","",INDEX('Robot Game Scores'!I:I,MATCH(CoreValuesResults[[#This Row],[Team Number]],'Robot Game Scores'!B:B,0))),"")</f>
        <v/>
      </c>
      <c r="T13" s="72" t="str">
        <f>_xlfn.IFNA(IF(INDEX('Robot Game Scores'!M:M,MATCH(CoreValuesResults[[#This Row],[Team Number]],'Robot Game Scores'!B:B,0))="","",INDEX('Robot Game Scores'!M:M,MATCH(CoreValuesResults[[#This Row],[Team Number]],'Robot Game Scores'!B:B,0))),"")</f>
        <v/>
      </c>
      <c r="U13" s="72" t="str">
        <f>IF(CoreValuesResults[[#This Row],[Team Number]]="","",COUNTIF(CoreValuesResults[[#This Row],[Gracious Professionalism 1]:[Gracious Professionalism 5]],""))</f>
        <v/>
      </c>
      <c r="V13" s="72" t="str">
        <f>IF(CoreValuesResults[[#This Row],[Team Number]]="","",SUM(CoreValuesResults[[#This Row],[Gracious Professionalism 1]:[Gracious Professionalism 5]]))</f>
        <v/>
      </c>
      <c r="W1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3" s="116">
        <f>SUM(CoreValuesResults[[#This Row],[Discovery (IP)]:[Fun (RD)]],CoreValuesResults[[#This Row],[Adjusted Gracious Professionalism Score]])</f>
        <v>0</v>
      </c>
      <c r="Y13" s="48">
        <f>IF(CoreValuesResults[[#This Row],[Team Number]]&gt;0,MIN(_xlfn.RANK.EQ(CoreValuesResults[[#This Row],[Core Values Score]],CoreValuesResults[Core Values Score],0),NumberOfTeams),NumberOfTeams+1)</f>
        <v>1</v>
      </c>
    </row>
    <row r="14" spans="1:30" ht="30" customHeight="1">
      <c r="A14" s="88"/>
      <c r="B14" s="89" t="str">
        <f>IF(ISNA(INDEX(OfficialTeamList[Team Name],MATCH(CoreValuesResults[[#This Row],[Team Number]], OfficialTeamList[Team Number],0))),"",INDEX(OfficialTeamList[Team Name],MATCH(CoreValuesResults[[#This Row],[Team Number]], OfficialTeamList[Team Number],0)))</f>
        <v/>
      </c>
      <c r="C14" s="72"/>
      <c r="D14" s="72"/>
      <c r="E14" s="72"/>
      <c r="F14" s="115" t="str">
        <f>_xlfn.IFNA(IF(INDEX('Innovation Project Input'!D:D,MATCH(CoreValuesResults[[#This Row],[Team Number]],'Innovation Project Input'!A:A,0))="","",INDEX('Innovation Project Input'!D:D,MATCH(CoreValuesResults[[#This Row],[Team Number]],'Innovation Project Input'!A:A,0))),"")</f>
        <v/>
      </c>
      <c r="G14" s="115" t="str">
        <f>_xlfn.IFNA(INDEX('Innovation Project Input'!F:F,MATCH(CoreValuesResults[[#This Row],[Team Number]],'Innovation Project Input'!A:A,0)),"")</f>
        <v/>
      </c>
      <c r="H14" s="115" t="str">
        <f>_xlfn.IFNA(INDEX('Innovation Project Input'!G:G,MATCH(CoreValuesResults[[#This Row],[Team Number]],'Innovation Project Input'!A:A,0)),"")</f>
        <v/>
      </c>
      <c r="I14" s="115" t="str">
        <f>_xlfn.IFNA(INDEX('Innovation Project Input'!K:K,MATCH(CoreValuesResults[[#This Row],[Team Number]],'Innovation Project Input'!A:A,0)),"")</f>
        <v/>
      </c>
      <c r="J14" s="115" t="str">
        <f>_xlfn.IFNA(INDEX('Innovation Project Input'!L:L,MATCH(CoreValuesResults[[#This Row],[Team Number]],'Innovation Project Input'!A:A,0)),"")</f>
        <v/>
      </c>
      <c r="K14" s="115" t="str">
        <f>_xlfn.IFNA(INDEX('Robot Design Input'!D:D,MATCH(CoreValuesResults[[#This Row],[Team Number]],'Robot Design Input'!A:A,0)),"")</f>
        <v/>
      </c>
      <c r="L14" s="115" t="str">
        <f>_xlfn.IFNA(INDEX('Robot Design Input'!E:E,MATCH(CoreValuesResults[[#This Row],[Team Number]],'Robot Design Input'!A:A,0)),"")</f>
        <v/>
      </c>
      <c r="M14" s="115" t="str">
        <f>_xlfn.IFNA(INDEX('Robot Design Input'!J:J,MATCH(CoreValuesResults[[#This Row],[Team Number]],'Robot Design Input'!A:A,0)),"")</f>
        <v/>
      </c>
      <c r="N14" s="115" t="str">
        <f>_xlfn.IFNA(INDEX('Robot Design Input'!K:K,MATCH(CoreValuesResults[[#This Row],[Team Number]],'Robot Design Input'!A:A,0)),"")</f>
        <v/>
      </c>
      <c r="O14" s="115" t="str">
        <f>_xlfn.IFNA(INDEX('Robot Design Input'!L:L,MATCH(CoreValuesResults[[#This Row],[Team Number]],'Robot Design Input'!A:A,0)),"")</f>
        <v/>
      </c>
      <c r="P14" s="72" t="str">
        <f>_xlfn.IFNA(IF(INDEX('Robot Game Scores'!I:I,MATCH(CoreValuesResults[[#This Row],[Team Number]],'Robot Game Scores'!B:B,0))="","",INDEX('Robot Game Scores'!I:I,MATCH(CoreValuesResults[[#This Row],[Team Number]],'Robot Game Scores'!B:B,0))),"")</f>
        <v/>
      </c>
      <c r="Q14" s="72" t="str">
        <f>_xlfn.IFNA(IF(INDEX('Robot Game Scores'!J:J,MATCH(CoreValuesResults[[#This Row],[Team Number]],'Robot Game Scores'!B:B,0))="","",INDEX('Robot Game Scores'!J:J,MATCH(CoreValuesResults[[#This Row],[Team Number]],'Robot Game Scores'!B:B,0))),"")</f>
        <v/>
      </c>
      <c r="R14" s="72" t="str">
        <f>_xlfn.IFNA(IF(INDEX('Robot Game Scores'!K:K,MATCH(CoreValuesResults[[#This Row],[Team Number]],'Robot Game Scores'!B:B,0))="","",INDEX('Robot Game Scores'!K:K,MATCH(CoreValuesResults[[#This Row],[Team Number]],'Robot Game Scores'!B:B,0))),"")</f>
        <v/>
      </c>
      <c r="S14" s="72" t="str">
        <f>_xlfn.IFNA(IF(INDEX('Robot Game Scores'!L:L,MATCH(CoreValuesResults[[#This Row],[Team Number]],'Robot Game Scores'!B:B,0))="","",INDEX('Robot Game Scores'!I:I,MATCH(CoreValuesResults[[#This Row],[Team Number]],'Robot Game Scores'!B:B,0))),"")</f>
        <v/>
      </c>
      <c r="T14" s="72" t="str">
        <f>_xlfn.IFNA(IF(INDEX('Robot Game Scores'!M:M,MATCH(CoreValuesResults[[#This Row],[Team Number]],'Robot Game Scores'!B:B,0))="","",INDEX('Robot Game Scores'!M:M,MATCH(CoreValuesResults[[#This Row],[Team Number]],'Robot Game Scores'!B:B,0))),"")</f>
        <v/>
      </c>
      <c r="U14" s="72" t="str">
        <f>IF(CoreValuesResults[[#This Row],[Team Number]]="","",COUNTIF(CoreValuesResults[[#This Row],[Gracious Professionalism 1]:[Gracious Professionalism 5]],""))</f>
        <v/>
      </c>
      <c r="V14" s="72" t="str">
        <f>IF(CoreValuesResults[[#This Row],[Team Number]]="","",SUM(CoreValuesResults[[#This Row],[Gracious Professionalism 1]:[Gracious Professionalism 5]]))</f>
        <v/>
      </c>
      <c r="W1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4" s="116">
        <f>SUM(CoreValuesResults[[#This Row],[Discovery (IP)]:[Fun (RD)]],CoreValuesResults[[#This Row],[Adjusted Gracious Professionalism Score]])</f>
        <v>0</v>
      </c>
      <c r="Y14" s="48">
        <f>IF(CoreValuesResults[[#This Row],[Team Number]]&gt;0,MIN(_xlfn.RANK.EQ(CoreValuesResults[[#This Row],[Core Values Score]],CoreValuesResults[Core Values Score],0),NumberOfTeams),NumberOfTeams+1)</f>
        <v>1</v>
      </c>
    </row>
    <row r="15" spans="1:30" ht="30" customHeight="1">
      <c r="A15" s="88"/>
      <c r="B15" s="89" t="str">
        <f>IF(ISNA(INDEX(OfficialTeamList[Team Name],MATCH(CoreValuesResults[[#This Row],[Team Number]], OfficialTeamList[Team Number],0))),"",INDEX(OfficialTeamList[Team Name],MATCH(CoreValuesResults[[#This Row],[Team Number]], OfficialTeamList[Team Number],0)))</f>
        <v/>
      </c>
      <c r="C15" s="72"/>
      <c r="D15" s="72"/>
      <c r="E15" s="72"/>
      <c r="F15" s="115" t="str">
        <f>_xlfn.IFNA(IF(INDEX('Innovation Project Input'!D:D,MATCH(CoreValuesResults[[#This Row],[Team Number]],'Innovation Project Input'!A:A,0))="","",INDEX('Innovation Project Input'!D:D,MATCH(CoreValuesResults[[#This Row],[Team Number]],'Innovation Project Input'!A:A,0))),"")</f>
        <v/>
      </c>
      <c r="G15" s="115" t="str">
        <f>_xlfn.IFNA(INDEX('Innovation Project Input'!F:F,MATCH(CoreValuesResults[[#This Row],[Team Number]],'Innovation Project Input'!A:A,0)),"")</f>
        <v/>
      </c>
      <c r="H15" s="115" t="str">
        <f>_xlfn.IFNA(INDEX('Innovation Project Input'!G:G,MATCH(CoreValuesResults[[#This Row],[Team Number]],'Innovation Project Input'!A:A,0)),"")</f>
        <v/>
      </c>
      <c r="I15" s="115" t="str">
        <f>_xlfn.IFNA(INDEX('Innovation Project Input'!K:K,MATCH(CoreValuesResults[[#This Row],[Team Number]],'Innovation Project Input'!A:A,0)),"")</f>
        <v/>
      </c>
      <c r="J15" s="115" t="str">
        <f>_xlfn.IFNA(INDEX('Innovation Project Input'!L:L,MATCH(CoreValuesResults[[#This Row],[Team Number]],'Innovation Project Input'!A:A,0)),"")</f>
        <v/>
      </c>
      <c r="K15" s="115" t="str">
        <f>_xlfn.IFNA(INDEX('Robot Design Input'!D:D,MATCH(CoreValuesResults[[#This Row],[Team Number]],'Robot Design Input'!A:A,0)),"")</f>
        <v/>
      </c>
      <c r="L15" s="115" t="str">
        <f>_xlfn.IFNA(INDEX('Robot Design Input'!E:E,MATCH(CoreValuesResults[[#This Row],[Team Number]],'Robot Design Input'!A:A,0)),"")</f>
        <v/>
      </c>
      <c r="M15" s="115" t="str">
        <f>_xlfn.IFNA(INDEX('Robot Design Input'!J:J,MATCH(CoreValuesResults[[#This Row],[Team Number]],'Robot Design Input'!A:A,0)),"")</f>
        <v/>
      </c>
      <c r="N15" s="115" t="str">
        <f>_xlfn.IFNA(INDEX('Robot Design Input'!K:K,MATCH(CoreValuesResults[[#This Row],[Team Number]],'Robot Design Input'!A:A,0)),"")</f>
        <v/>
      </c>
      <c r="O15" s="115" t="str">
        <f>_xlfn.IFNA(INDEX('Robot Design Input'!L:L,MATCH(CoreValuesResults[[#This Row],[Team Number]],'Robot Design Input'!A:A,0)),"")</f>
        <v/>
      </c>
      <c r="P15" s="72" t="str">
        <f>_xlfn.IFNA(IF(INDEX('Robot Game Scores'!I:I,MATCH(CoreValuesResults[[#This Row],[Team Number]],'Robot Game Scores'!B:B,0))="","",INDEX('Robot Game Scores'!I:I,MATCH(CoreValuesResults[[#This Row],[Team Number]],'Robot Game Scores'!B:B,0))),"")</f>
        <v/>
      </c>
      <c r="Q15" s="72" t="str">
        <f>_xlfn.IFNA(IF(INDEX('Robot Game Scores'!J:J,MATCH(CoreValuesResults[[#This Row],[Team Number]],'Robot Game Scores'!B:B,0))="","",INDEX('Robot Game Scores'!J:J,MATCH(CoreValuesResults[[#This Row],[Team Number]],'Robot Game Scores'!B:B,0))),"")</f>
        <v/>
      </c>
      <c r="R15" s="72" t="str">
        <f>_xlfn.IFNA(IF(INDEX('Robot Game Scores'!K:K,MATCH(CoreValuesResults[[#This Row],[Team Number]],'Robot Game Scores'!B:B,0))="","",INDEX('Robot Game Scores'!K:K,MATCH(CoreValuesResults[[#This Row],[Team Number]],'Robot Game Scores'!B:B,0))),"")</f>
        <v/>
      </c>
      <c r="S15" s="72" t="str">
        <f>_xlfn.IFNA(IF(INDEX('Robot Game Scores'!L:L,MATCH(CoreValuesResults[[#This Row],[Team Number]],'Robot Game Scores'!B:B,0))="","",INDEX('Robot Game Scores'!I:I,MATCH(CoreValuesResults[[#This Row],[Team Number]],'Robot Game Scores'!B:B,0))),"")</f>
        <v/>
      </c>
      <c r="T15" s="72" t="str">
        <f>_xlfn.IFNA(IF(INDEX('Robot Game Scores'!M:M,MATCH(CoreValuesResults[[#This Row],[Team Number]],'Robot Game Scores'!B:B,0))="","",INDEX('Robot Game Scores'!M:M,MATCH(CoreValuesResults[[#This Row],[Team Number]],'Robot Game Scores'!B:B,0))),"")</f>
        <v/>
      </c>
      <c r="U15" s="72" t="str">
        <f>IF(CoreValuesResults[[#This Row],[Team Number]]="","",COUNTIF(CoreValuesResults[[#This Row],[Gracious Professionalism 1]:[Gracious Professionalism 5]],""))</f>
        <v/>
      </c>
      <c r="V15" s="72" t="str">
        <f>IF(CoreValuesResults[[#This Row],[Team Number]]="","",SUM(CoreValuesResults[[#This Row],[Gracious Professionalism 1]:[Gracious Professionalism 5]]))</f>
        <v/>
      </c>
      <c r="W1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5" s="116">
        <f>SUM(CoreValuesResults[[#This Row],[Discovery (IP)]:[Fun (RD)]],CoreValuesResults[[#This Row],[Adjusted Gracious Professionalism Score]])</f>
        <v>0</v>
      </c>
      <c r="Y15" s="48">
        <f>IF(CoreValuesResults[[#This Row],[Team Number]]&gt;0,MIN(_xlfn.RANK.EQ(CoreValuesResults[[#This Row],[Core Values Score]],CoreValuesResults[Core Values Score],0),NumberOfTeams),NumberOfTeams+1)</f>
        <v>1</v>
      </c>
    </row>
    <row r="16" spans="1:30" ht="30" customHeight="1">
      <c r="A16" s="88"/>
      <c r="B16" s="89" t="str">
        <f>IF(ISNA(INDEX(OfficialTeamList[Team Name],MATCH(CoreValuesResults[[#This Row],[Team Number]], OfficialTeamList[Team Number],0))),"",INDEX(OfficialTeamList[Team Name],MATCH(CoreValuesResults[[#This Row],[Team Number]], OfficialTeamList[Team Number],0)))</f>
        <v/>
      </c>
      <c r="C16" s="72"/>
      <c r="D16" s="72"/>
      <c r="E16" s="72"/>
      <c r="F16" s="115" t="str">
        <f>_xlfn.IFNA(IF(INDEX('Innovation Project Input'!D:D,MATCH(CoreValuesResults[[#This Row],[Team Number]],'Innovation Project Input'!A:A,0))="","",INDEX('Innovation Project Input'!D:D,MATCH(CoreValuesResults[[#This Row],[Team Number]],'Innovation Project Input'!A:A,0))),"")</f>
        <v/>
      </c>
      <c r="G16" s="115" t="str">
        <f>_xlfn.IFNA(INDEX('Innovation Project Input'!F:F,MATCH(CoreValuesResults[[#This Row],[Team Number]],'Innovation Project Input'!A:A,0)),"")</f>
        <v/>
      </c>
      <c r="H16" s="115" t="str">
        <f>_xlfn.IFNA(INDEX('Innovation Project Input'!G:G,MATCH(CoreValuesResults[[#This Row],[Team Number]],'Innovation Project Input'!A:A,0)),"")</f>
        <v/>
      </c>
      <c r="I16" s="115" t="str">
        <f>_xlfn.IFNA(INDEX('Innovation Project Input'!K:K,MATCH(CoreValuesResults[[#This Row],[Team Number]],'Innovation Project Input'!A:A,0)),"")</f>
        <v/>
      </c>
      <c r="J16" s="115" t="str">
        <f>_xlfn.IFNA(INDEX('Innovation Project Input'!L:L,MATCH(CoreValuesResults[[#This Row],[Team Number]],'Innovation Project Input'!A:A,0)),"")</f>
        <v/>
      </c>
      <c r="K16" s="115" t="str">
        <f>_xlfn.IFNA(INDEX('Robot Design Input'!D:D,MATCH(CoreValuesResults[[#This Row],[Team Number]],'Robot Design Input'!A:A,0)),"")</f>
        <v/>
      </c>
      <c r="L16" s="115" t="str">
        <f>_xlfn.IFNA(INDEX('Robot Design Input'!E:E,MATCH(CoreValuesResults[[#This Row],[Team Number]],'Robot Design Input'!A:A,0)),"")</f>
        <v/>
      </c>
      <c r="M16" s="115" t="str">
        <f>_xlfn.IFNA(INDEX('Robot Design Input'!J:J,MATCH(CoreValuesResults[[#This Row],[Team Number]],'Robot Design Input'!A:A,0)),"")</f>
        <v/>
      </c>
      <c r="N16" s="115" t="str">
        <f>_xlfn.IFNA(INDEX('Robot Design Input'!K:K,MATCH(CoreValuesResults[[#This Row],[Team Number]],'Robot Design Input'!A:A,0)),"")</f>
        <v/>
      </c>
      <c r="O16" s="115" t="str">
        <f>_xlfn.IFNA(INDEX('Robot Design Input'!L:L,MATCH(CoreValuesResults[[#This Row],[Team Number]],'Robot Design Input'!A:A,0)),"")</f>
        <v/>
      </c>
      <c r="P16" s="72" t="str">
        <f>_xlfn.IFNA(IF(INDEX('Robot Game Scores'!I:I,MATCH(CoreValuesResults[[#This Row],[Team Number]],'Robot Game Scores'!B:B,0))="","",INDEX('Robot Game Scores'!I:I,MATCH(CoreValuesResults[[#This Row],[Team Number]],'Robot Game Scores'!B:B,0))),"")</f>
        <v/>
      </c>
      <c r="Q16" s="72" t="str">
        <f>_xlfn.IFNA(IF(INDEX('Robot Game Scores'!J:J,MATCH(CoreValuesResults[[#This Row],[Team Number]],'Robot Game Scores'!B:B,0))="","",INDEX('Robot Game Scores'!J:J,MATCH(CoreValuesResults[[#This Row],[Team Number]],'Robot Game Scores'!B:B,0))),"")</f>
        <v/>
      </c>
      <c r="R16" s="72" t="str">
        <f>_xlfn.IFNA(IF(INDEX('Robot Game Scores'!K:K,MATCH(CoreValuesResults[[#This Row],[Team Number]],'Robot Game Scores'!B:B,0))="","",INDEX('Robot Game Scores'!K:K,MATCH(CoreValuesResults[[#This Row],[Team Number]],'Robot Game Scores'!B:B,0))),"")</f>
        <v/>
      </c>
      <c r="S16" s="72" t="str">
        <f>_xlfn.IFNA(IF(INDEX('Robot Game Scores'!L:L,MATCH(CoreValuesResults[[#This Row],[Team Number]],'Robot Game Scores'!B:B,0))="","",INDEX('Robot Game Scores'!I:I,MATCH(CoreValuesResults[[#This Row],[Team Number]],'Robot Game Scores'!B:B,0))),"")</f>
        <v/>
      </c>
      <c r="T16" s="72" t="str">
        <f>_xlfn.IFNA(IF(INDEX('Robot Game Scores'!M:M,MATCH(CoreValuesResults[[#This Row],[Team Number]],'Robot Game Scores'!B:B,0))="","",INDEX('Robot Game Scores'!M:M,MATCH(CoreValuesResults[[#This Row],[Team Number]],'Robot Game Scores'!B:B,0))),"")</f>
        <v/>
      </c>
      <c r="U16" s="72" t="str">
        <f>IF(CoreValuesResults[[#This Row],[Team Number]]="","",COUNTIF(CoreValuesResults[[#This Row],[Gracious Professionalism 1]:[Gracious Professionalism 5]],""))</f>
        <v/>
      </c>
      <c r="V16" s="72" t="str">
        <f>IF(CoreValuesResults[[#This Row],[Team Number]]="","",SUM(CoreValuesResults[[#This Row],[Gracious Professionalism 1]:[Gracious Professionalism 5]]))</f>
        <v/>
      </c>
      <c r="W1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6" s="116">
        <f>SUM(CoreValuesResults[[#This Row],[Discovery (IP)]:[Fun (RD)]],CoreValuesResults[[#This Row],[Adjusted Gracious Professionalism Score]])</f>
        <v>0</v>
      </c>
      <c r="Y16" s="48">
        <f>IF(CoreValuesResults[[#This Row],[Team Number]]&gt;0,MIN(_xlfn.RANK.EQ(CoreValuesResults[[#This Row],[Core Values Score]],CoreValuesResults[Core Values Score],0),NumberOfTeams),NumberOfTeams+1)</f>
        <v>1</v>
      </c>
    </row>
    <row r="17" spans="1:25" ht="30" customHeight="1">
      <c r="A17" s="88"/>
      <c r="B17" s="89" t="str">
        <f>IF(ISNA(INDEX(OfficialTeamList[Team Name],MATCH(CoreValuesResults[[#This Row],[Team Number]], OfficialTeamList[Team Number],0))),"",INDEX(OfficialTeamList[Team Name],MATCH(CoreValuesResults[[#This Row],[Team Number]], OfficialTeamList[Team Number],0)))</f>
        <v/>
      </c>
      <c r="C17" s="72"/>
      <c r="D17" s="72"/>
      <c r="E17" s="72"/>
      <c r="F17" s="115" t="str">
        <f>_xlfn.IFNA(IF(INDEX('Innovation Project Input'!D:D,MATCH(CoreValuesResults[[#This Row],[Team Number]],'Innovation Project Input'!A:A,0))="","",INDEX('Innovation Project Input'!D:D,MATCH(CoreValuesResults[[#This Row],[Team Number]],'Innovation Project Input'!A:A,0))),"")</f>
        <v/>
      </c>
      <c r="G17" s="115" t="str">
        <f>_xlfn.IFNA(INDEX('Innovation Project Input'!F:F,MATCH(CoreValuesResults[[#This Row],[Team Number]],'Innovation Project Input'!A:A,0)),"")</f>
        <v/>
      </c>
      <c r="H17" s="115" t="str">
        <f>_xlfn.IFNA(INDEX('Innovation Project Input'!G:G,MATCH(CoreValuesResults[[#This Row],[Team Number]],'Innovation Project Input'!A:A,0)),"")</f>
        <v/>
      </c>
      <c r="I17" s="115" t="str">
        <f>_xlfn.IFNA(INDEX('Innovation Project Input'!K:K,MATCH(CoreValuesResults[[#This Row],[Team Number]],'Innovation Project Input'!A:A,0)),"")</f>
        <v/>
      </c>
      <c r="J17" s="115" t="str">
        <f>_xlfn.IFNA(INDEX('Innovation Project Input'!L:L,MATCH(CoreValuesResults[[#This Row],[Team Number]],'Innovation Project Input'!A:A,0)),"")</f>
        <v/>
      </c>
      <c r="K17" s="115" t="str">
        <f>_xlfn.IFNA(INDEX('Robot Design Input'!D:D,MATCH(CoreValuesResults[[#This Row],[Team Number]],'Robot Design Input'!A:A,0)),"")</f>
        <v/>
      </c>
      <c r="L17" s="115" t="str">
        <f>_xlfn.IFNA(INDEX('Robot Design Input'!E:E,MATCH(CoreValuesResults[[#This Row],[Team Number]],'Robot Design Input'!A:A,0)),"")</f>
        <v/>
      </c>
      <c r="M17" s="115" t="str">
        <f>_xlfn.IFNA(INDEX('Robot Design Input'!J:J,MATCH(CoreValuesResults[[#This Row],[Team Number]],'Robot Design Input'!A:A,0)),"")</f>
        <v/>
      </c>
      <c r="N17" s="115" t="str">
        <f>_xlfn.IFNA(INDEX('Robot Design Input'!K:K,MATCH(CoreValuesResults[[#This Row],[Team Number]],'Robot Design Input'!A:A,0)),"")</f>
        <v/>
      </c>
      <c r="O17" s="115" t="str">
        <f>_xlfn.IFNA(INDEX('Robot Design Input'!L:L,MATCH(CoreValuesResults[[#This Row],[Team Number]],'Robot Design Input'!A:A,0)),"")</f>
        <v/>
      </c>
      <c r="P17" s="72" t="str">
        <f>_xlfn.IFNA(IF(INDEX('Robot Game Scores'!I:I,MATCH(CoreValuesResults[[#This Row],[Team Number]],'Robot Game Scores'!B:B,0))="","",INDEX('Robot Game Scores'!I:I,MATCH(CoreValuesResults[[#This Row],[Team Number]],'Robot Game Scores'!B:B,0))),"")</f>
        <v/>
      </c>
      <c r="Q17" s="72" t="str">
        <f>_xlfn.IFNA(IF(INDEX('Robot Game Scores'!J:J,MATCH(CoreValuesResults[[#This Row],[Team Number]],'Robot Game Scores'!B:B,0))="","",INDEX('Robot Game Scores'!J:J,MATCH(CoreValuesResults[[#This Row],[Team Number]],'Robot Game Scores'!B:B,0))),"")</f>
        <v/>
      </c>
      <c r="R17" s="72" t="str">
        <f>_xlfn.IFNA(IF(INDEX('Robot Game Scores'!K:K,MATCH(CoreValuesResults[[#This Row],[Team Number]],'Robot Game Scores'!B:B,0))="","",INDEX('Robot Game Scores'!K:K,MATCH(CoreValuesResults[[#This Row],[Team Number]],'Robot Game Scores'!B:B,0))),"")</f>
        <v/>
      </c>
      <c r="S17" s="72" t="str">
        <f>_xlfn.IFNA(IF(INDEX('Robot Game Scores'!L:L,MATCH(CoreValuesResults[[#This Row],[Team Number]],'Robot Game Scores'!B:B,0))="","",INDEX('Robot Game Scores'!I:I,MATCH(CoreValuesResults[[#This Row],[Team Number]],'Robot Game Scores'!B:B,0))),"")</f>
        <v/>
      </c>
      <c r="T17" s="72" t="str">
        <f>_xlfn.IFNA(IF(INDEX('Robot Game Scores'!M:M,MATCH(CoreValuesResults[[#This Row],[Team Number]],'Robot Game Scores'!B:B,0))="","",INDEX('Robot Game Scores'!M:M,MATCH(CoreValuesResults[[#This Row],[Team Number]],'Robot Game Scores'!B:B,0))),"")</f>
        <v/>
      </c>
      <c r="U17" s="72" t="str">
        <f>IF(CoreValuesResults[[#This Row],[Team Number]]="","",COUNTIF(CoreValuesResults[[#This Row],[Gracious Professionalism 1]:[Gracious Professionalism 5]],""))</f>
        <v/>
      </c>
      <c r="V17" s="72" t="str">
        <f>IF(CoreValuesResults[[#This Row],[Team Number]]="","",SUM(CoreValuesResults[[#This Row],[Gracious Professionalism 1]:[Gracious Professionalism 5]]))</f>
        <v/>
      </c>
      <c r="W1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7" s="116">
        <f>SUM(CoreValuesResults[[#This Row],[Discovery (IP)]:[Fun (RD)]],CoreValuesResults[[#This Row],[Adjusted Gracious Professionalism Score]])</f>
        <v>0</v>
      </c>
      <c r="Y17" s="48">
        <f>IF(CoreValuesResults[[#This Row],[Team Number]]&gt;0,MIN(_xlfn.RANK.EQ(CoreValuesResults[[#This Row],[Core Values Score]],CoreValuesResults[Core Values Score],0),NumberOfTeams),NumberOfTeams+1)</f>
        <v>1</v>
      </c>
    </row>
    <row r="18" spans="1:25" ht="30" customHeight="1">
      <c r="A18" s="88"/>
      <c r="B18" s="89" t="str">
        <f>IF(ISNA(INDEX(OfficialTeamList[Team Name],MATCH(CoreValuesResults[[#This Row],[Team Number]], OfficialTeamList[Team Number],0))),"",INDEX(OfficialTeamList[Team Name],MATCH(CoreValuesResults[[#This Row],[Team Number]], OfficialTeamList[Team Number],0)))</f>
        <v/>
      </c>
      <c r="C18" s="72"/>
      <c r="D18" s="72"/>
      <c r="E18" s="72"/>
      <c r="F18" s="115" t="str">
        <f>_xlfn.IFNA(IF(INDEX('Innovation Project Input'!D:D,MATCH(CoreValuesResults[[#This Row],[Team Number]],'Innovation Project Input'!A:A,0))="","",INDEX('Innovation Project Input'!D:D,MATCH(CoreValuesResults[[#This Row],[Team Number]],'Innovation Project Input'!A:A,0))),"")</f>
        <v/>
      </c>
      <c r="G18" s="115" t="str">
        <f>_xlfn.IFNA(INDEX('Innovation Project Input'!F:F,MATCH(CoreValuesResults[[#This Row],[Team Number]],'Innovation Project Input'!A:A,0)),"")</f>
        <v/>
      </c>
      <c r="H18" s="115" t="str">
        <f>_xlfn.IFNA(INDEX('Innovation Project Input'!G:G,MATCH(CoreValuesResults[[#This Row],[Team Number]],'Innovation Project Input'!A:A,0)),"")</f>
        <v/>
      </c>
      <c r="I18" s="115" t="str">
        <f>_xlfn.IFNA(INDEX('Innovation Project Input'!K:K,MATCH(CoreValuesResults[[#This Row],[Team Number]],'Innovation Project Input'!A:A,0)),"")</f>
        <v/>
      </c>
      <c r="J18" s="115" t="str">
        <f>_xlfn.IFNA(INDEX('Innovation Project Input'!L:L,MATCH(CoreValuesResults[[#This Row],[Team Number]],'Innovation Project Input'!A:A,0)),"")</f>
        <v/>
      </c>
      <c r="K18" s="115" t="str">
        <f>_xlfn.IFNA(INDEX('Robot Design Input'!D:D,MATCH(CoreValuesResults[[#This Row],[Team Number]],'Robot Design Input'!A:A,0)),"")</f>
        <v/>
      </c>
      <c r="L18" s="115" t="str">
        <f>_xlfn.IFNA(INDEX('Robot Design Input'!E:E,MATCH(CoreValuesResults[[#This Row],[Team Number]],'Robot Design Input'!A:A,0)),"")</f>
        <v/>
      </c>
      <c r="M18" s="115" t="str">
        <f>_xlfn.IFNA(INDEX('Robot Design Input'!J:J,MATCH(CoreValuesResults[[#This Row],[Team Number]],'Robot Design Input'!A:A,0)),"")</f>
        <v/>
      </c>
      <c r="N18" s="115" t="str">
        <f>_xlfn.IFNA(INDEX('Robot Design Input'!K:K,MATCH(CoreValuesResults[[#This Row],[Team Number]],'Robot Design Input'!A:A,0)),"")</f>
        <v/>
      </c>
      <c r="O18" s="115" t="str">
        <f>_xlfn.IFNA(INDEX('Robot Design Input'!L:L,MATCH(CoreValuesResults[[#This Row],[Team Number]],'Robot Design Input'!A:A,0)),"")</f>
        <v/>
      </c>
      <c r="P18" s="72" t="str">
        <f>_xlfn.IFNA(IF(INDEX('Robot Game Scores'!I:I,MATCH(CoreValuesResults[[#This Row],[Team Number]],'Robot Game Scores'!B:B,0))="","",INDEX('Robot Game Scores'!I:I,MATCH(CoreValuesResults[[#This Row],[Team Number]],'Robot Game Scores'!B:B,0))),"")</f>
        <v/>
      </c>
      <c r="Q18" s="72" t="str">
        <f>_xlfn.IFNA(IF(INDEX('Robot Game Scores'!J:J,MATCH(CoreValuesResults[[#This Row],[Team Number]],'Robot Game Scores'!B:B,0))="","",INDEX('Robot Game Scores'!J:J,MATCH(CoreValuesResults[[#This Row],[Team Number]],'Robot Game Scores'!B:B,0))),"")</f>
        <v/>
      </c>
      <c r="R18" s="72" t="str">
        <f>_xlfn.IFNA(IF(INDEX('Robot Game Scores'!K:K,MATCH(CoreValuesResults[[#This Row],[Team Number]],'Robot Game Scores'!B:B,0))="","",INDEX('Robot Game Scores'!K:K,MATCH(CoreValuesResults[[#This Row],[Team Number]],'Robot Game Scores'!B:B,0))),"")</f>
        <v/>
      </c>
      <c r="S18" s="72" t="str">
        <f>_xlfn.IFNA(IF(INDEX('Robot Game Scores'!L:L,MATCH(CoreValuesResults[[#This Row],[Team Number]],'Robot Game Scores'!B:B,0))="","",INDEX('Robot Game Scores'!I:I,MATCH(CoreValuesResults[[#This Row],[Team Number]],'Robot Game Scores'!B:B,0))),"")</f>
        <v/>
      </c>
      <c r="T18" s="72" t="str">
        <f>_xlfn.IFNA(IF(INDEX('Robot Game Scores'!M:M,MATCH(CoreValuesResults[[#This Row],[Team Number]],'Robot Game Scores'!B:B,0))="","",INDEX('Robot Game Scores'!M:M,MATCH(CoreValuesResults[[#This Row],[Team Number]],'Robot Game Scores'!B:B,0))),"")</f>
        <v/>
      </c>
      <c r="U18" s="72" t="str">
        <f>IF(CoreValuesResults[[#This Row],[Team Number]]="","",COUNTIF(CoreValuesResults[[#This Row],[Gracious Professionalism 1]:[Gracious Professionalism 5]],""))</f>
        <v/>
      </c>
      <c r="V18" s="72" t="str">
        <f>IF(CoreValuesResults[[#This Row],[Team Number]]="","",SUM(CoreValuesResults[[#This Row],[Gracious Professionalism 1]:[Gracious Professionalism 5]]))</f>
        <v/>
      </c>
      <c r="W1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8" s="116">
        <f>SUM(CoreValuesResults[[#This Row],[Discovery (IP)]:[Fun (RD)]],CoreValuesResults[[#This Row],[Adjusted Gracious Professionalism Score]])</f>
        <v>0</v>
      </c>
      <c r="Y18" s="48">
        <f>IF(CoreValuesResults[[#This Row],[Team Number]]&gt;0,MIN(_xlfn.RANK.EQ(CoreValuesResults[[#This Row],[Core Values Score]],CoreValuesResults[Core Values Score],0),NumberOfTeams),NumberOfTeams+1)</f>
        <v>1</v>
      </c>
    </row>
    <row r="19" spans="1:25" ht="30" customHeight="1">
      <c r="A19" s="88"/>
      <c r="B19" s="89" t="str">
        <f>IF(ISNA(INDEX(OfficialTeamList[Team Name],MATCH(CoreValuesResults[[#This Row],[Team Number]], OfficialTeamList[Team Number],0))),"",INDEX(OfficialTeamList[Team Name],MATCH(CoreValuesResults[[#This Row],[Team Number]], OfficialTeamList[Team Number],0)))</f>
        <v/>
      </c>
      <c r="C19" s="72"/>
      <c r="D19" s="72"/>
      <c r="E19" s="72"/>
      <c r="F19" s="115" t="str">
        <f>_xlfn.IFNA(IF(INDEX('Innovation Project Input'!D:D,MATCH(CoreValuesResults[[#This Row],[Team Number]],'Innovation Project Input'!A:A,0))="","",INDEX('Innovation Project Input'!D:D,MATCH(CoreValuesResults[[#This Row],[Team Number]],'Innovation Project Input'!A:A,0))),"")</f>
        <v/>
      </c>
      <c r="G19" s="115" t="str">
        <f>_xlfn.IFNA(INDEX('Innovation Project Input'!F:F,MATCH(CoreValuesResults[[#This Row],[Team Number]],'Innovation Project Input'!A:A,0)),"")</f>
        <v/>
      </c>
      <c r="H19" s="115" t="str">
        <f>_xlfn.IFNA(INDEX('Innovation Project Input'!G:G,MATCH(CoreValuesResults[[#This Row],[Team Number]],'Innovation Project Input'!A:A,0)),"")</f>
        <v/>
      </c>
      <c r="I19" s="115" t="str">
        <f>_xlfn.IFNA(INDEX('Innovation Project Input'!K:K,MATCH(CoreValuesResults[[#This Row],[Team Number]],'Innovation Project Input'!A:A,0)),"")</f>
        <v/>
      </c>
      <c r="J19" s="115" t="str">
        <f>_xlfn.IFNA(INDEX('Innovation Project Input'!L:L,MATCH(CoreValuesResults[[#This Row],[Team Number]],'Innovation Project Input'!A:A,0)),"")</f>
        <v/>
      </c>
      <c r="K19" s="115" t="str">
        <f>_xlfn.IFNA(INDEX('Robot Design Input'!D:D,MATCH(CoreValuesResults[[#This Row],[Team Number]],'Robot Design Input'!A:A,0)),"")</f>
        <v/>
      </c>
      <c r="L19" s="115" t="str">
        <f>_xlfn.IFNA(INDEX('Robot Design Input'!E:E,MATCH(CoreValuesResults[[#This Row],[Team Number]],'Robot Design Input'!A:A,0)),"")</f>
        <v/>
      </c>
      <c r="M19" s="115" t="str">
        <f>_xlfn.IFNA(INDEX('Robot Design Input'!J:J,MATCH(CoreValuesResults[[#This Row],[Team Number]],'Robot Design Input'!A:A,0)),"")</f>
        <v/>
      </c>
      <c r="N19" s="115" t="str">
        <f>_xlfn.IFNA(INDEX('Robot Design Input'!K:K,MATCH(CoreValuesResults[[#This Row],[Team Number]],'Robot Design Input'!A:A,0)),"")</f>
        <v/>
      </c>
      <c r="O19" s="115" t="str">
        <f>_xlfn.IFNA(INDEX('Robot Design Input'!L:L,MATCH(CoreValuesResults[[#This Row],[Team Number]],'Robot Design Input'!A:A,0)),"")</f>
        <v/>
      </c>
      <c r="P19" s="72" t="str">
        <f>_xlfn.IFNA(IF(INDEX('Robot Game Scores'!I:I,MATCH(CoreValuesResults[[#This Row],[Team Number]],'Robot Game Scores'!B:B,0))="","",INDEX('Robot Game Scores'!I:I,MATCH(CoreValuesResults[[#This Row],[Team Number]],'Robot Game Scores'!B:B,0))),"")</f>
        <v/>
      </c>
      <c r="Q19" s="72" t="str">
        <f>_xlfn.IFNA(IF(INDEX('Robot Game Scores'!J:J,MATCH(CoreValuesResults[[#This Row],[Team Number]],'Robot Game Scores'!B:B,0))="","",INDEX('Robot Game Scores'!J:J,MATCH(CoreValuesResults[[#This Row],[Team Number]],'Robot Game Scores'!B:B,0))),"")</f>
        <v/>
      </c>
      <c r="R19" s="72" t="str">
        <f>_xlfn.IFNA(IF(INDEX('Robot Game Scores'!K:K,MATCH(CoreValuesResults[[#This Row],[Team Number]],'Robot Game Scores'!B:B,0))="","",INDEX('Robot Game Scores'!K:K,MATCH(CoreValuesResults[[#This Row],[Team Number]],'Robot Game Scores'!B:B,0))),"")</f>
        <v/>
      </c>
      <c r="S19" s="72" t="str">
        <f>_xlfn.IFNA(IF(INDEX('Robot Game Scores'!L:L,MATCH(CoreValuesResults[[#This Row],[Team Number]],'Robot Game Scores'!B:B,0))="","",INDEX('Robot Game Scores'!I:I,MATCH(CoreValuesResults[[#This Row],[Team Number]],'Robot Game Scores'!B:B,0))),"")</f>
        <v/>
      </c>
      <c r="T19" s="72" t="str">
        <f>_xlfn.IFNA(IF(INDEX('Robot Game Scores'!M:M,MATCH(CoreValuesResults[[#This Row],[Team Number]],'Robot Game Scores'!B:B,0))="","",INDEX('Robot Game Scores'!M:M,MATCH(CoreValuesResults[[#This Row],[Team Number]],'Robot Game Scores'!B:B,0))),"")</f>
        <v/>
      </c>
      <c r="U19" s="72" t="str">
        <f>IF(CoreValuesResults[[#This Row],[Team Number]]="","",COUNTIF(CoreValuesResults[[#This Row],[Gracious Professionalism 1]:[Gracious Professionalism 5]],""))</f>
        <v/>
      </c>
      <c r="V19" s="72" t="str">
        <f>IF(CoreValuesResults[[#This Row],[Team Number]]="","",SUM(CoreValuesResults[[#This Row],[Gracious Professionalism 1]:[Gracious Professionalism 5]]))</f>
        <v/>
      </c>
      <c r="W1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9" s="116">
        <f>SUM(CoreValuesResults[[#This Row],[Discovery (IP)]:[Fun (RD)]],CoreValuesResults[[#This Row],[Adjusted Gracious Professionalism Score]])</f>
        <v>0</v>
      </c>
      <c r="Y19" s="48">
        <f>IF(CoreValuesResults[[#This Row],[Team Number]]&gt;0,MIN(_xlfn.RANK.EQ(CoreValuesResults[[#This Row],[Core Values Score]],CoreValuesResults[Core Values Score],0),NumberOfTeams),NumberOfTeams+1)</f>
        <v>1</v>
      </c>
    </row>
    <row r="20" spans="1:25" ht="30" customHeight="1">
      <c r="A20" s="88"/>
      <c r="B20" s="89" t="str">
        <f>IF(ISNA(INDEX(OfficialTeamList[Team Name],MATCH(CoreValuesResults[[#This Row],[Team Number]], OfficialTeamList[Team Number],0))),"",INDEX(OfficialTeamList[Team Name],MATCH(CoreValuesResults[[#This Row],[Team Number]], OfficialTeamList[Team Number],0)))</f>
        <v/>
      </c>
      <c r="C20" s="72"/>
      <c r="D20" s="72"/>
      <c r="E20" s="72"/>
      <c r="F20" s="115" t="str">
        <f>_xlfn.IFNA(IF(INDEX('Innovation Project Input'!D:D,MATCH(CoreValuesResults[[#This Row],[Team Number]],'Innovation Project Input'!A:A,0))="","",INDEX('Innovation Project Input'!D:D,MATCH(CoreValuesResults[[#This Row],[Team Number]],'Innovation Project Input'!A:A,0))),"")</f>
        <v/>
      </c>
      <c r="G20" s="115" t="str">
        <f>_xlfn.IFNA(INDEX('Innovation Project Input'!F:F,MATCH(CoreValuesResults[[#This Row],[Team Number]],'Innovation Project Input'!A:A,0)),"")</f>
        <v/>
      </c>
      <c r="H20" s="115" t="str">
        <f>_xlfn.IFNA(INDEX('Innovation Project Input'!G:G,MATCH(CoreValuesResults[[#This Row],[Team Number]],'Innovation Project Input'!A:A,0)),"")</f>
        <v/>
      </c>
      <c r="I20" s="115" t="str">
        <f>_xlfn.IFNA(INDEX('Innovation Project Input'!K:K,MATCH(CoreValuesResults[[#This Row],[Team Number]],'Innovation Project Input'!A:A,0)),"")</f>
        <v/>
      </c>
      <c r="J20" s="115" t="str">
        <f>_xlfn.IFNA(INDEX('Innovation Project Input'!L:L,MATCH(CoreValuesResults[[#This Row],[Team Number]],'Innovation Project Input'!A:A,0)),"")</f>
        <v/>
      </c>
      <c r="K20" s="115" t="str">
        <f>_xlfn.IFNA(INDEX('Robot Design Input'!D:D,MATCH(CoreValuesResults[[#This Row],[Team Number]],'Robot Design Input'!A:A,0)),"")</f>
        <v/>
      </c>
      <c r="L20" s="115" t="str">
        <f>_xlfn.IFNA(INDEX('Robot Design Input'!E:E,MATCH(CoreValuesResults[[#This Row],[Team Number]],'Robot Design Input'!A:A,0)),"")</f>
        <v/>
      </c>
      <c r="M20" s="115" t="str">
        <f>_xlfn.IFNA(INDEX('Robot Design Input'!J:J,MATCH(CoreValuesResults[[#This Row],[Team Number]],'Robot Design Input'!A:A,0)),"")</f>
        <v/>
      </c>
      <c r="N20" s="115" t="str">
        <f>_xlfn.IFNA(INDEX('Robot Design Input'!K:K,MATCH(CoreValuesResults[[#This Row],[Team Number]],'Robot Design Input'!A:A,0)),"")</f>
        <v/>
      </c>
      <c r="O20" s="115" t="str">
        <f>_xlfn.IFNA(INDEX('Robot Design Input'!L:L,MATCH(CoreValuesResults[[#This Row],[Team Number]],'Robot Design Input'!A:A,0)),"")</f>
        <v/>
      </c>
      <c r="P20" s="72" t="str">
        <f>_xlfn.IFNA(IF(INDEX('Robot Game Scores'!I:I,MATCH(CoreValuesResults[[#This Row],[Team Number]],'Robot Game Scores'!B:B,0))="","",INDEX('Robot Game Scores'!I:I,MATCH(CoreValuesResults[[#This Row],[Team Number]],'Robot Game Scores'!B:B,0))),"")</f>
        <v/>
      </c>
      <c r="Q20" s="72" t="str">
        <f>_xlfn.IFNA(IF(INDEX('Robot Game Scores'!J:J,MATCH(CoreValuesResults[[#This Row],[Team Number]],'Robot Game Scores'!B:B,0))="","",INDEX('Robot Game Scores'!J:J,MATCH(CoreValuesResults[[#This Row],[Team Number]],'Robot Game Scores'!B:B,0))),"")</f>
        <v/>
      </c>
      <c r="R20" s="72" t="str">
        <f>_xlfn.IFNA(IF(INDEX('Robot Game Scores'!K:K,MATCH(CoreValuesResults[[#This Row],[Team Number]],'Robot Game Scores'!B:B,0))="","",INDEX('Robot Game Scores'!K:K,MATCH(CoreValuesResults[[#This Row],[Team Number]],'Robot Game Scores'!B:B,0))),"")</f>
        <v/>
      </c>
      <c r="S20" s="72" t="str">
        <f>_xlfn.IFNA(IF(INDEX('Robot Game Scores'!L:L,MATCH(CoreValuesResults[[#This Row],[Team Number]],'Robot Game Scores'!B:B,0))="","",INDEX('Robot Game Scores'!I:I,MATCH(CoreValuesResults[[#This Row],[Team Number]],'Robot Game Scores'!B:B,0))),"")</f>
        <v/>
      </c>
      <c r="T20" s="72" t="str">
        <f>_xlfn.IFNA(IF(INDEX('Robot Game Scores'!M:M,MATCH(CoreValuesResults[[#This Row],[Team Number]],'Robot Game Scores'!B:B,0))="","",INDEX('Robot Game Scores'!M:M,MATCH(CoreValuesResults[[#This Row],[Team Number]],'Robot Game Scores'!B:B,0))),"")</f>
        <v/>
      </c>
      <c r="U20" s="72" t="str">
        <f>IF(CoreValuesResults[[#This Row],[Team Number]]="","",COUNTIF(CoreValuesResults[[#This Row],[Gracious Professionalism 1]:[Gracious Professionalism 5]],""))</f>
        <v/>
      </c>
      <c r="V20" s="72" t="str">
        <f>IF(CoreValuesResults[[#This Row],[Team Number]]="","",SUM(CoreValuesResults[[#This Row],[Gracious Professionalism 1]:[Gracious Professionalism 5]]))</f>
        <v/>
      </c>
      <c r="W20"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0" s="116">
        <f>SUM(CoreValuesResults[[#This Row],[Discovery (IP)]:[Fun (RD)]],CoreValuesResults[[#This Row],[Adjusted Gracious Professionalism Score]])</f>
        <v>0</v>
      </c>
      <c r="Y20" s="48">
        <f>IF(CoreValuesResults[[#This Row],[Team Number]]&gt;0,MIN(_xlfn.RANK.EQ(CoreValuesResults[[#This Row],[Core Values Score]],CoreValuesResults[Core Values Score],0),NumberOfTeams),NumberOfTeams+1)</f>
        <v>1</v>
      </c>
    </row>
    <row r="21" spans="1:25" ht="30" customHeight="1">
      <c r="A21" s="88"/>
      <c r="B21" s="89" t="str">
        <f>IF(ISNA(INDEX(OfficialTeamList[Team Name],MATCH(CoreValuesResults[[#This Row],[Team Number]], OfficialTeamList[Team Number],0))),"",INDEX(OfficialTeamList[Team Name],MATCH(CoreValuesResults[[#This Row],[Team Number]], OfficialTeamList[Team Number],0)))</f>
        <v/>
      </c>
      <c r="C21" s="72"/>
      <c r="D21" s="72"/>
      <c r="E21" s="72"/>
      <c r="F21" s="115" t="str">
        <f>_xlfn.IFNA(IF(INDEX('Innovation Project Input'!D:D,MATCH(CoreValuesResults[[#This Row],[Team Number]],'Innovation Project Input'!A:A,0))="","",INDEX('Innovation Project Input'!D:D,MATCH(CoreValuesResults[[#This Row],[Team Number]],'Innovation Project Input'!A:A,0))),"")</f>
        <v/>
      </c>
      <c r="G21" s="115" t="str">
        <f>_xlfn.IFNA(INDEX('Innovation Project Input'!F:F,MATCH(CoreValuesResults[[#This Row],[Team Number]],'Innovation Project Input'!A:A,0)),"")</f>
        <v/>
      </c>
      <c r="H21" s="115" t="str">
        <f>_xlfn.IFNA(INDEX('Innovation Project Input'!G:G,MATCH(CoreValuesResults[[#This Row],[Team Number]],'Innovation Project Input'!A:A,0)),"")</f>
        <v/>
      </c>
      <c r="I21" s="115" t="str">
        <f>_xlfn.IFNA(INDEX('Innovation Project Input'!K:K,MATCH(CoreValuesResults[[#This Row],[Team Number]],'Innovation Project Input'!A:A,0)),"")</f>
        <v/>
      </c>
      <c r="J21" s="115" t="str">
        <f>_xlfn.IFNA(INDEX('Innovation Project Input'!L:L,MATCH(CoreValuesResults[[#This Row],[Team Number]],'Innovation Project Input'!A:A,0)),"")</f>
        <v/>
      </c>
      <c r="K21" s="115" t="str">
        <f>_xlfn.IFNA(INDEX('Robot Design Input'!D:D,MATCH(CoreValuesResults[[#This Row],[Team Number]],'Robot Design Input'!A:A,0)),"")</f>
        <v/>
      </c>
      <c r="L21" s="115" t="str">
        <f>_xlfn.IFNA(INDEX('Robot Design Input'!E:E,MATCH(CoreValuesResults[[#This Row],[Team Number]],'Robot Design Input'!A:A,0)),"")</f>
        <v/>
      </c>
      <c r="M21" s="115" t="str">
        <f>_xlfn.IFNA(INDEX('Robot Design Input'!J:J,MATCH(CoreValuesResults[[#This Row],[Team Number]],'Robot Design Input'!A:A,0)),"")</f>
        <v/>
      </c>
      <c r="N21" s="115" t="str">
        <f>_xlfn.IFNA(INDEX('Robot Design Input'!K:K,MATCH(CoreValuesResults[[#This Row],[Team Number]],'Robot Design Input'!A:A,0)),"")</f>
        <v/>
      </c>
      <c r="O21" s="115" t="str">
        <f>_xlfn.IFNA(INDEX('Robot Design Input'!L:L,MATCH(CoreValuesResults[[#This Row],[Team Number]],'Robot Design Input'!A:A,0)),"")</f>
        <v/>
      </c>
      <c r="P21" s="72" t="str">
        <f>_xlfn.IFNA(IF(INDEX('Robot Game Scores'!I:I,MATCH(CoreValuesResults[[#This Row],[Team Number]],'Robot Game Scores'!B:B,0))="","",INDEX('Robot Game Scores'!I:I,MATCH(CoreValuesResults[[#This Row],[Team Number]],'Robot Game Scores'!B:B,0))),"")</f>
        <v/>
      </c>
      <c r="Q21" s="72" t="str">
        <f>_xlfn.IFNA(IF(INDEX('Robot Game Scores'!J:J,MATCH(CoreValuesResults[[#This Row],[Team Number]],'Robot Game Scores'!B:B,0))="","",INDEX('Robot Game Scores'!J:J,MATCH(CoreValuesResults[[#This Row],[Team Number]],'Robot Game Scores'!B:B,0))),"")</f>
        <v/>
      </c>
      <c r="R21" s="72" t="str">
        <f>_xlfn.IFNA(IF(INDEX('Robot Game Scores'!K:K,MATCH(CoreValuesResults[[#This Row],[Team Number]],'Robot Game Scores'!B:B,0))="","",INDEX('Robot Game Scores'!K:K,MATCH(CoreValuesResults[[#This Row],[Team Number]],'Robot Game Scores'!B:B,0))),"")</f>
        <v/>
      </c>
      <c r="S21" s="72" t="str">
        <f>_xlfn.IFNA(IF(INDEX('Robot Game Scores'!L:L,MATCH(CoreValuesResults[[#This Row],[Team Number]],'Robot Game Scores'!B:B,0))="","",INDEX('Robot Game Scores'!I:I,MATCH(CoreValuesResults[[#This Row],[Team Number]],'Robot Game Scores'!B:B,0))),"")</f>
        <v/>
      </c>
      <c r="T21" s="72" t="str">
        <f>_xlfn.IFNA(IF(INDEX('Robot Game Scores'!M:M,MATCH(CoreValuesResults[[#This Row],[Team Number]],'Robot Game Scores'!B:B,0))="","",INDEX('Robot Game Scores'!M:M,MATCH(CoreValuesResults[[#This Row],[Team Number]],'Robot Game Scores'!B:B,0))),"")</f>
        <v/>
      </c>
      <c r="U21" s="72" t="str">
        <f>IF(CoreValuesResults[[#This Row],[Team Number]]="","",COUNTIF(CoreValuesResults[[#This Row],[Gracious Professionalism 1]:[Gracious Professionalism 5]],""))</f>
        <v/>
      </c>
      <c r="V21" s="72" t="str">
        <f>IF(CoreValuesResults[[#This Row],[Team Number]]="","",SUM(CoreValuesResults[[#This Row],[Gracious Professionalism 1]:[Gracious Professionalism 5]]))</f>
        <v/>
      </c>
      <c r="W21"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1" s="116">
        <f>SUM(CoreValuesResults[[#This Row],[Discovery (IP)]:[Fun (RD)]],CoreValuesResults[[#This Row],[Adjusted Gracious Professionalism Score]])</f>
        <v>0</v>
      </c>
      <c r="Y21" s="48">
        <f>IF(CoreValuesResults[[#This Row],[Team Number]]&gt;0,MIN(_xlfn.RANK.EQ(CoreValuesResults[[#This Row],[Core Values Score]],CoreValuesResults[Core Values Score],0),NumberOfTeams),NumberOfTeams+1)</f>
        <v>1</v>
      </c>
    </row>
    <row r="22" spans="1:25" ht="30" customHeight="1">
      <c r="A22" s="88"/>
      <c r="B22" s="89" t="str">
        <f>IF(ISNA(INDEX(OfficialTeamList[Team Name],MATCH(CoreValuesResults[[#This Row],[Team Number]], OfficialTeamList[Team Number],0))),"",INDEX(OfficialTeamList[Team Name],MATCH(CoreValuesResults[[#This Row],[Team Number]], OfficialTeamList[Team Number],0)))</f>
        <v/>
      </c>
      <c r="C22" s="72"/>
      <c r="D22" s="72"/>
      <c r="E22" s="72"/>
      <c r="F22" s="115" t="str">
        <f>_xlfn.IFNA(IF(INDEX('Innovation Project Input'!D:D,MATCH(CoreValuesResults[[#This Row],[Team Number]],'Innovation Project Input'!A:A,0))="","",INDEX('Innovation Project Input'!D:D,MATCH(CoreValuesResults[[#This Row],[Team Number]],'Innovation Project Input'!A:A,0))),"")</f>
        <v/>
      </c>
      <c r="G22" s="115" t="str">
        <f>_xlfn.IFNA(INDEX('Innovation Project Input'!F:F,MATCH(CoreValuesResults[[#This Row],[Team Number]],'Innovation Project Input'!A:A,0)),"")</f>
        <v/>
      </c>
      <c r="H22" s="115" t="str">
        <f>_xlfn.IFNA(INDEX('Innovation Project Input'!G:G,MATCH(CoreValuesResults[[#This Row],[Team Number]],'Innovation Project Input'!A:A,0)),"")</f>
        <v/>
      </c>
      <c r="I22" s="115" t="str">
        <f>_xlfn.IFNA(INDEX('Innovation Project Input'!K:K,MATCH(CoreValuesResults[[#This Row],[Team Number]],'Innovation Project Input'!A:A,0)),"")</f>
        <v/>
      </c>
      <c r="J22" s="115" t="str">
        <f>_xlfn.IFNA(INDEX('Innovation Project Input'!L:L,MATCH(CoreValuesResults[[#This Row],[Team Number]],'Innovation Project Input'!A:A,0)),"")</f>
        <v/>
      </c>
      <c r="K22" s="115" t="str">
        <f>_xlfn.IFNA(INDEX('Robot Design Input'!D:D,MATCH(CoreValuesResults[[#This Row],[Team Number]],'Robot Design Input'!A:A,0)),"")</f>
        <v/>
      </c>
      <c r="L22" s="115" t="str">
        <f>_xlfn.IFNA(INDEX('Robot Design Input'!E:E,MATCH(CoreValuesResults[[#This Row],[Team Number]],'Robot Design Input'!A:A,0)),"")</f>
        <v/>
      </c>
      <c r="M22" s="115" t="str">
        <f>_xlfn.IFNA(INDEX('Robot Design Input'!J:J,MATCH(CoreValuesResults[[#This Row],[Team Number]],'Robot Design Input'!A:A,0)),"")</f>
        <v/>
      </c>
      <c r="N22" s="115" t="str">
        <f>_xlfn.IFNA(INDEX('Robot Design Input'!K:K,MATCH(CoreValuesResults[[#This Row],[Team Number]],'Robot Design Input'!A:A,0)),"")</f>
        <v/>
      </c>
      <c r="O22" s="115" t="str">
        <f>_xlfn.IFNA(INDEX('Robot Design Input'!L:L,MATCH(CoreValuesResults[[#This Row],[Team Number]],'Robot Design Input'!A:A,0)),"")</f>
        <v/>
      </c>
      <c r="P22" s="72" t="str">
        <f>_xlfn.IFNA(IF(INDEX('Robot Game Scores'!I:I,MATCH(CoreValuesResults[[#This Row],[Team Number]],'Robot Game Scores'!B:B,0))="","",INDEX('Robot Game Scores'!I:I,MATCH(CoreValuesResults[[#This Row],[Team Number]],'Robot Game Scores'!B:B,0))),"")</f>
        <v/>
      </c>
      <c r="Q22" s="72" t="str">
        <f>_xlfn.IFNA(IF(INDEX('Robot Game Scores'!J:J,MATCH(CoreValuesResults[[#This Row],[Team Number]],'Robot Game Scores'!B:B,0))="","",INDEX('Robot Game Scores'!J:J,MATCH(CoreValuesResults[[#This Row],[Team Number]],'Robot Game Scores'!B:B,0))),"")</f>
        <v/>
      </c>
      <c r="R22" s="72" t="str">
        <f>_xlfn.IFNA(IF(INDEX('Robot Game Scores'!K:K,MATCH(CoreValuesResults[[#This Row],[Team Number]],'Robot Game Scores'!B:B,0))="","",INDEX('Robot Game Scores'!K:K,MATCH(CoreValuesResults[[#This Row],[Team Number]],'Robot Game Scores'!B:B,0))),"")</f>
        <v/>
      </c>
      <c r="S22" s="72" t="str">
        <f>_xlfn.IFNA(IF(INDEX('Robot Game Scores'!L:L,MATCH(CoreValuesResults[[#This Row],[Team Number]],'Robot Game Scores'!B:B,0))="","",INDEX('Robot Game Scores'!I:I,MATCH(CoreValuesResults[[#This Row],[Team Number]],'Robot Game Scores'!B:B,0))),"")</f>
        <v/>
      </c>
      <c r="T22" s="72" t="str">
        <f>_xlfn.IFNA(IF(INDEX('Robot Game Scores'!M:M,MATCH(CoreValuesResults[[#This Row],[Team Number]],'Robot Game Scores'!B:B,0))="","",INDEX('Robot Game Scores'!M:M,MATCH(CoreValuesResults[[#This Row],[Team Number]],'Robot Game Scores'!B:B,0))),"")</f>
        <v/>
      </c>
      <c r="U22" s="72" t="str">
        <f>IF(CoreValuesResults[[#This Row],[Team Number]]="","",COUNTIF(CoreValuesResults[[#This Row],[Gracious Professionalism 1]:[Gracious Professionalism 5]],""))</f>
        <v/>
      </c>
      <c r="V22" s="72" t="str">
        <f>IF(CoreValuesResults[[#This Row],[Team Number]]="","",SUM(CoreValuesResults[[#This Row],[Gracious Professionalism 1]:[Gracious Professionalism 5]]))</f>
        <v/>
      </c>
      <c r="W2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2" s="116">
        <f>SUM(CoreValuesResults[[#This Row],[Discovery (IP)]:[Fun (RD)]],CoreValuesResults[[#This Row],[Adjusted Gracious Professionalism Score]])</f>
        <v>0</v>
      </c>
      <c r="Y22" s="48">
        <f>IF(CoreValuesResults[[#This Row],[Team Number]]&gt;0,MIN(_xlfn.RANK.EQ(CoreValuesResults[[#This Row],[Core Values Score]],CoreValuesResults[Core Values Score],0),NumberOfTeams),NumberOfTeams+1)</f>
        <v>1</v>
      </c>
    </row>
    <row r="23" spans="1:25" ht="30" customHeight="1">
      <c r="A23" s="88"/>
      <c r="B23" s="89" t="str">
        <f>IF(ISNA(INDEX(OfficialTeamList[Team Name],MATCH(CoreValuesResults[[#This Row],[Team Number]], OfficialTeamList[Team Number],0))),"",INDEX(OfficialTeamList[Team Name],MATCH(CoreValuesResults[[#This Row],[Team Number]], OfficialTeamList[Team Number],0)))</f>
        <v/>
      </c>
      <c r="C23" s="72"/>
      <c r="D23" s="72"/>
      <c r="E23" s="72"/>
      <c r="F23" s="115" t="str">
        <f>_xlfn.IFNA(IF(INDEX('Innovation Project Input'!D:D,MATCH(CoreValuesResults[[#This Row],[Team Number]],'Innovation Project Input'!A:A,0))="","",INDEX('Innovation Project Input'!D:D,MATCH(CoreValuesResults[[#This Row],[Team Number]],'Innovation Project Input'!A:A,0))),"")</f>
        <v/>
      </c>
      <c r="G23" s="115" t="str">
        <f>_xlfn.IFNA(INDEX('Innovation Project Input'!F:F,MATCH(CoreValuesResults[[#This Row],[Team Number]],'Innovation Project Input'!A:A,0)),"")</f>
        <v/>
      </c>
      <c r="H23" s="115" t="str">
        <f>_xlfn.IFNA(INDEX('Innovation Project Input'!G:G,MATCH(CoreValuesResults[[#This Row],[Team Number]],'Innovation Project Input'!A:A,0)),"")</f>
        <v/>
      </c>
      <c r="I23" s="115" t="str">
        <f>_xlfn.IFNA(INDEX('Innovation Project Input'!K:K,MATCH(CoreValuesResults[[#This Row],[Team Number]],'Innovation Project Input'!A:A,0)),"")</f>
        <v/>
      </c>
      <c r="J23" s="115" t="str">
        <f>_xlfn.IFNA(INDEX('Innovation Project Input'!L:L,MATCH(CoreValuesResults[[#This Row],[Team Number]],'Innovation Project Input'!A:A,0)),"")</f>
        <v/>
      </c>
      <c r="K23" s="115" t="str">
        <f>_xlfn.IFNA(INDEX('Robot Design Input'!D:D,MATCH(CoreValuesResults[[#This Row],[Team Number]],'Robot Design Input'!A:A,0)),"")</f>
        <v/>
      </c>
      <c r="L23" s="115" t="str">
        <f>_xlfn.IFNA(INDEX('Robot Design Input'!E:E,MATCH(CoreValuesResults[[#This Row],[Team Number]],'Robot Design Input'!A:A,0)),"")</f>
        <v/>
      </c>
      <c r="M23" s="115" t="str">
        <f>_xlfn.IFNA(INDEX('Robot Design Input'!J:J,MATCH(CoreValuesResults[[#This Row],[Team Number]],'Robot Design Input'!A:A,0)),"")</f>
        <v/>
      </c>
      <c r="N23" s="115" t="str">
        <f>_xlfn.IFNA(INDEX('Robot Design Input'!K:K,MATCH(CoreValuesResults[[#This Row],[Team Number]],'Robot Design Input'!A:A,0)),"")</f>
        <v/>
      </c>
      <c r="O23" s="115" t="str">
        <f>_xlfn.IFNA(INDEX('Robot Design Input'!L:L,MATCH(CoreValuesResults[[#This Row],[Team Number]],'Robot Design Input'!A:A,0)),"")</f>
        <v/>
      </c>
      <c r="P23" s="72" t="str">
        <f>_xlfn.IFNA(IF(INDEX('Robot Game Scores'!I:I,MATCH(CoreValuesResults[[#This Row],[Team Number]],'Robot Game Scores'!B:B,0))="","",INDEX('Robot Game Scores'!I:I,MATCH(CoreValuesResults[[#This Row],[Team Number]],'Robot Game Scores'!B:B,0))),"")</f>
        <v/>
      </c>
      <c r="Q23" s="72" t="str">
        <f>_xlfn.IFNA(IF(INDEX('Robot Game Scores'!J:J,MATCH(CoreValuesResults[[#This Row],[Team Number]],'Robot Game Scores'!B:B,0))="","",INDEX('Robot Game Scores'!J:J,MATCH(CoreValuesResults[[#This Row],[Team Number]],'Robot Game Scores'!B:B,0))),"")</f>
        <v/>
      </c>
      <c r="R23" s="72" t="str">
        <f>_xlfn.IFNA(IF(INDEX('Robot Game Scores'!K:K,MATCH(CoreValuesResults[[#This Row],[Team Number]],'Robot Game Scores'!B:B,0))="","",INDEX('Robot Game Scores'!K:K,MATCH(CoreValuesResults[[#This Row],[Team Number]],'Robot Game Scores'!B:B,0))),"")</f>
        <v/>
      </c>
      <c r="S23" s="72" t="str">
        <f>_xlfn.IFNA(IF(INDEX('Robot Game Scores'!L:L,MATCH(CoreValuesResults[[#This Row],[Team Number]],'Robot Game Scores'!B:B,0))="","",INDEX('Robot Game Scores'!I:I,MATCH(CoreValuesResults[[#This Row],[Team Number]],'Robot Game Scores'!B:B,0))),"")</f>
        <v/>
      </c>
      <c r="T23" s="72" t="str">
        <f>_xlfn.IFNA(IF(INDEX('Robot Game Scores'!M:M,MATCH(CoreValuesResults[[#This Row],[Team Number]],'Robot Game Scores'!B:B,0))="","",INDEX('Robot Game Scores'!M:M,MATCH(CoreValuesResults[[#This Row],[Team Number]],'Robot Game Scores'!B:B,0))),"")</f>
        <v/>
      </c>
      <c r="U23" s="72" t="str">
        <f>IF(CoreValuesResults[[#This Row],[Team Number]]="","",COUNTIF(CoreValuesResults[[#This Row],[Gracious Professionalism 1]:[Gracious Professionalism 5]],""))</f>
        <v/>
      </c>
      <c r="V23" s="72" t="str">
        <f>IF(CoreValuesResults[[#This Row],[Team Number]]="","",SUM(CoreValuesResults[[#This Row],[Gracious Professionalism 1]:[Gracious Professionalism 5]]))</f>
        <v/>
      </c>
      <c r="W2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3" s="116">
        <f>SUM(CoreValuesResults[[#This Row],[Discovery (IP)]:[Fun (RD)]],CoreValuesResults[[#This Row],[Adjusted Gracious Professionalism Score]])</f>
        <v>0</v>
      </c>
      <c r="Y23" s="48">
        <f>IF(CoreValuesResults[[#This Row],[Team Number]]&gt;0,MIN(_xlfn.RANK.EQ(CoreValuesResults[[#This Row],[Core Values Score]],CoreValuesResults[Core Values Score],0),NumberOfTeams),NumberOfTeams+1)</f>
        <v>1</v>
      </c>
    </row>
    <row r="24" spans="1:25" ht="30" customHeight="1">
      <c r="A24" s="88"/>
      <c r="B24" s="89" t="str">
        <f>IF(ISNA(INDEX(OfficialTeamList[Team Name],MATCH(CoreValuesResults[[#This Row],[Team Number]], OfficialTeamList[Team Number],0))),"",INDEX(OfficialTeamList[Team Name],MATCH(CoreValuesResults[[#This Row],[Team Number]], OfficialTeamList[Team Number],0)))</f>
        <v/>
      </c>
      <c r="C24" s="72"/>
      <c r="D24" s="72"/>
      <c r="E24" s="72"/>
      <c r="F24" s="115" t="str">
        <f>_xlfn.IFNA(IF(INDEX('Innovation Project Input'!D:D,MATCH(CoreValuesResults[[#This Row],[Team Number]],'Innovation Project Input'!A:A,0))="","",INDEX('Innovation Project Input'!D:D,MATCH(CoreValuesResults[[#This Row],[Team Number]],'Innovation Project Input'!A:A,0))),"")</f>
        <v/>
      </c>
      <c r="G24" s="115" t="str">
        <f>_xlfn.IFNA(INDEX('Innovation Project Input'!F:F,MATCH(CoreValuesResults[[#This Row],[Team Number]],'Innovation Project Input'!A:A,0)),"")</f>
        <v/>
      </c>
      <c r="H24" s="115" t="str">
        <f>_xlfn.IFNA(INDEX('Innovation Project Input'!G:G,MATCH(CoreValuesResults[[#This Row],[Team Number]],'Innovation Project Input'!A:A,0)),"")</f>
        <v/>
      </c>
      <c r="I24" s="115" t="str">
        <f>_xlfn.IFNA(INDEX('Innovation Project Input'!K:K,MATCH(CoreValuesResults[[#This Row],[Team Number]],'Innovation Project Input'!A:A,0)),"")</f>
        <v/>
      </c>
      <c r="J24" s="115" t="str">
        <f>_xlfn.IFNA(INDEX('Innovation Project Input'!L:L,MATCH(CoreValuesResults[[#This Row],[Team Number]],'Innovation Project Input'!A:A,0)),"")</f>
        <v/>
      </c>
      <c r="K24" s="115" t="str">
        <f>_xlfn.IFNA(INDEX('Robot Design Input'!D:D,MATCH(CoreValuesResults[[#This Row],[Team Number]],'Robot Design Input'!A:A,0)),"")</f>
        <v/>
      </c>
      <c r="L24" s="115" t="str">
        <f>_xlfn.IFNA(INDEX('Robot Design Input'!E:E,MATCH(CoreValuesResults[[#This Row],[Team Number]],'Robot Design Input'!A:A,0)),"")</f>
        <v/>
      </c>
      <c r="M24" s="115" t="str">
        <f>_xlfn.IFNA(INDEX('Robot Design Input'!J:J,MATCH(CoreValuesResults[[#This Row],[Team Number]],'Robot Design Input'!A:A,0)),"")</f>
        <v/>
      </c>
      <c r="N24" s="115" t="str">
        <f>_xlfn.IFNA(INDEX('Robot Design Input'!K:K,MATCH(CoreValuesResults[[#This Row],[Team Number]],'Robot Design Input'!A:A,0)),"")</f>
        <v/>
      </c>
      <c r="O24" s="115" t="str">
        <f>_xlfn.IFNA(INDEX('Robot Design Input'!L:L,MATCH(CoreValuesResults[[#This Row],[Team Number]],'Robot Design Input'!A:A,0)),"")</f>
        <v/>
      </c>
      <c r="P24" s="72" t="str">
        <f>_xlfn.IFNA(IF(INDEX('Robot Game Scores'!I:I,MATCH(CoreValuesResults[[#This Row],[Team Number]],'Robot Game Scores'!B:B,0))="","",INDEX('Robot Game Scores'!I:I,MATCH(CoreValuesResults[[#This Row],[Team Number]],'Robot Game Scores'!B:B,0))),"")</f>
        <v/>
      </c>
      <c r="Q24" s="72" t="str">
        <f>_xlfn.IFNA(IF(INDEX('Robot Game Scores'!J:J,MATCH(CoreValuesResults[[#This Row],[Team Number]],'Robot Game Scores'!B:B,0))="","",INDEX('Robot Game Scores'!J:J,MATCH(CoreValuesResults[[#This Row],[Team Number]],'Robot Game Scores'!B:B,0))),"")</f>
        <v/>
      </c>
      <c r="R24" s="72" t="str">
        <f>_xlfn.IFNA(IF(INDEX('Robot Game Scores'!K:K,MATCH(CoreValuesResults[[#This Row],[Team Number]],'Robot Game Scores'!B:B,0))="","",INDEX('Robot Game Scores'!K:K,MATCH(CoreValuesResults[[#This Row],[Team Number]],'Robot Game Scores'!B:B,0))),"")</f>
        <v/>
      </c>
      <c r="S24" s="72" t="str">
        <f>_xlfn.IFNA(IF(INDEX('Robot Game Scores'!L:L,MATCH(CoreValuesResults[[#This Row],[Team Number]],'Robot Game Scores'!B:B,0))="","",INDEX('Robot Game Scores'!I:I,MATCH(CoreValuesResults[[#This Row],[Team Number]],'Robot Game Scores'!B:B,0))),"")</f>
        <v/>
      </c>
      <c r="T24" s="72" t="str">
        <f>_xlfn.IFNA(IF(INDEX('Robot Game Scores'!M:M,MATCH(CoreValuesResults[[#This Row],[Team Number]],'Robot Game Scores'!B:B,0))="","",INDEX('Robot Game Scores'!M:M,MATCH(CoreValuesResults[[#This Row],[Team Number]],'Robot Game Scores'!B:B,0))),"")</f>
        <v/>
      </c>
      <c r="U24" s="72" t="str">
        <f>IF(CoreValuesResults[[#This Row],[Team Number]]="","",COUNTIF(CoreValuesResults[[#This Row],[Gracious Professionalism 1]:[Gracious Professionalism 5]],""))</f>
        <v/>
      </c>
      <c r="V24" s="72" t="str">
        <f>IF(CoreValuesResults[[#This Row],[Team Number]]="","",SUM(CoreValuesResults[[#This Row],[Gracious Professionalism 1]:[Gracious Professionalism 5]]))</f>
        <v/>
      </c>
      <c r="W2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4" s="116">
        <f>SUM(CoreValuesResults[[#This Row],[Discovery (IP)]:[Fun (RD)]],CoreValuesResults[[#This Row],[Adjusted Gracious Professionalism Score]])</f>
        <v>0</v>
      </c>
      <c r="Y24" s="48">
        <f>IF(CoreValuesResults[[#This Row],[Team Number]]&gt;0,MIN(_xlfn.RANK.EQ(CoreValuesResults[[#This Row],[Core Values Score]],CoreValuesResults[Core Values Score],0),NumberOfTeams),NumberOfTeams+1)</f>
        <v>1</v>
      </c>
    </row>
    <row r="25" spans="1:25" ht="30" customHeight="1">
      <c r="A25" s="88"/>
      <c r="B25" s="89" t="str">
        <f>IF(ISNA(INDEX(OfficialTeamList[Team Name],MATCH(CoreValuesResults[[#This Row],[Team Number]], OfficialTeamList[Team Number],0))),"",INDEX(OfficialTeamList[Team Name],MATCH(CoreValuesResults[[#This Row],[Team Number]], OfficialTeamList[Team Number],0)))</f>
        <v/>
      </c>
      <c r="C25" s="72"/>
      <c r="D25" s="72"/>
      <c r="E25" s="72"/>
      <c r="F25" s="115" t="str">
        <f>_xlfn.IFNA(IF(INDEX('Innovation Project Input'!D:D,MATCH(CoreValuesResults[[#This Row],[Team Number]],'Innovation Project Input'!A:A,0))="","",INDEX('Innovation Project Input'!D:D,MATCH(CoreValuesResults[[#This Row],[Team Number]],'Innovation Project Input'!A:A,0))),"")</f>
        <v/>
      </c>
      <c r="G25" s="115" t="str">
        <f>_xlfn.IFNA(INDEX('Innovation Project Input'!F:F,MATCH(CoreValuesResults[[#This Row],[Team Number]],'Innovation Project Input'!A:A,0)),"")</f>
        <v/>
      </c>
      <c r="H25" s="115" t="str">
        <f>_xlfn.IFNA(INDEX('Innovation Project Input'!G:G,MATCH(CoreValuesResults[[#This Row],[Team Number]],'Innovation Project Input'!A:A,0)),"")</f>
        <v/>
      </c>
      <c r="I25" s="115" t="str">
        <f>_xlfn.IFNA(INDEX('Innovation Project Input'!K:K,MATCH(CoreValuesResults[[#This Row],[Team Number]],'Innovation Project Input'!A:A,0)),"")</f>
        <v/>
      </c>
      <c r="J25" s="115" t="str">
        <f>_xlfn.IFNA(INDEX('Innovation Project Input'!L:L,MATCH(CoreValuesResults[[#This Row],[Team Number]],'Innovation Project Input'!A:A,0)),"")</f>
        <v/>
      </c>
      <c r="K25" s="115" t="str">
        <f>_xlfn.IFNA(INDEX('Robot Design Input'!D:D,MATCH(CoreValuesResults[[#This Row],[Team Number]],'Robot Design Input'!A:A,0)),"")</f>
        <v/>
      </c>
      <c r="L25" s="115" t="str">
        <f>_xlfn.IFNA(INDEX('Robot Design Input'!E:E,MATCH(CoreValuesResults[[#This Row],[Team Number]],'Robot Design Input'!A:A,0)),"")</f>
        <v/>
      </c>
      <c r="M25" s="115" t="str">
        <f>_xlfn.IFNA(INDEX('Robot Design Input'!J:J,MATCH(CoreValuesResults[[#This Row],[Team Number]],'Robot Design Input'!A:A,0)),"")</f>
        <v/>
      </c>
      <c r="N25" s="115" t="str">
        <f>_xlfn.IFNA(INDEX('Robot Design Input'!K:K,MATCH(CoreValuesResults[[#This Row],[Team Number]],'Robot Design Input'!A:A,0)),"")</f>
        <v/>
      </c>
      <c r="O25" s="115" t="str">
        <f>_xlfn.IFNA(INDEX('Robot Design Input'!L:L,MATCH(CoreValuesResults[[#This Row],[Team Number]],'Robot Design Input'!A:A,0)),"")</f>
        <v/>
      </c>
      <c r="P25" s="72" t="str">
        <f>_xlfn.IFNA(IF(INDEX('Robot Game Scores'!I:I,MATCH(CoreValuesResults[[#This Row],[Team Number]],'Robot Game Scores'!B:B,0))="","",INDEX('Robot Game Scores'!I:I,MATCH(CoreValuesResults[[#This Row],[Team Number]],'Robot Game Scores'!B:B,0))),"")</f>
        <v/>
      </c>
      <c r="Q25" s="72" t="str">
        <f>_xlfn.IFNA(IF(INDEX('Robot Game Scores'!J:J,MATCH(CoreValuesResults[[#This Row],[Team Number]],'Robot Game Scores'!B:B,0))="","",INDEX('Robot Game Scores'!J:J,MATCH(CoreValuesResults[[#This Row],[Team Number]],'Robot Game Scores'!B:B,0))),"")</f>
        <v/>
      </c>
      <c r="R25" s="72" t="str">
        <f>_xlfn.IFNA(IF(INDEX('Robot Game Scores'!K:K,MATCH(CoreValuesResults[[#This Row],[Team Number]],'Robot Game Scores'!B:B,0))="","",INDEX('Robot Game Scores'!K:K,MATCH(CoreValuesResults[[#This Row],[Team Number]],'Robot Game Scores'!B:B,0))),"")</f>
        <v/>
      </c>
      <c r="S25" s="72" t="str">
        <f>_xlfn.IFNA(IF(INDEX('Robot Game Scores'!L:L,MATCH(CoreValuesResults[[#This Row],[Team Number]],'Robot Game Scores'!B:B,0))="","",INDEX('Robot Game Scores'!I:I,MATCH(CoreValuesResults[[#This Row],[Team Number]],'Robot Game Scores'!B:B,0))),"")</f>
        <v/>
      </c>
      <c r="T25" s="72" t="str">
        <f>_xlfn.IFNA(IF(INDEX('Robot Game Scores'!M:M,MATCH(CoreValuesResults[[#This Row],[Team Number]],'Robot Game Scores'!B:B,0))="","",INDEX('Robot Game Scores'!M:M,MATCH(CoreValuesResults[[#This Row],[Team Number]],'Robot Game Scores'!B:B,0))),"")</f>
        <v/>
      </c>
      <c r="U25" s="72" t="str">
        <f>IF(CoreValuesResults[[#This Row],[Team Number]]="","",COUNTIF(CoreValuesResults[[#This Row],[Gracious Professionalism 1]:[Gracious Professionalism 5]],""))</f>
        <v/>
      </c>
      <c r="V25" s="72" t="str">
        <f>IF(CoreValuesResults[[#This Row],[Team Number]]="","",SUM(CoreValuesResults[[#This Row],[Gracious Professionalism 1]:[Gracious Professionalism 5]]))</f>
        <v/>
      </c>
      <c r="W2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5" s="116">
        <f>SUM(CoreValuesResults[[#This Row],[Discovery (IP)]:[Fun (RD)]],CoreValuesResults[[#This Row],[Adjusted Gracious Professionalism Score]])</f>
        <v>0</v>
      </c>
      <c r="Y25" s="48">
        <f>IF(CoreValuesResults[[#This Row],[Team Number]]&gt;0,MIN(_xlfn.RANK.EQ(CoreValuesResults[[#This Row],[Core Values Score]],CoreValuesResults[Core Values Score],0),NumberOfTeams),NumberOfTeams+1)</f>
        <v>1</v>
      </c>
    </row>
    <row r="26" spans="1:25" ht="30" customHeight="1">
      <c r="A26" s="88"/>
      <c r="B26" s="89" t="str">
        <f>IF(ISNA(INDEX(OfficialTeamList[Team Name],MATCH(CoreValuesResults[[#This Row],[Team Number]], OfficialTeamList[Team Number],0))),"",INDEX(OfficialTeamList[Team Name],MATCH(CoreValuesResults[[#This Row],[Team Number]], OfficialTeamList[Team Number],0)))</f>
        <v/>
      </c>
      <c r="C26" s="72"/>
      <c r="D26" s="72"/>
      <c r="E26" s="72"/>
      <c r="F26" s="115" t="str">
        <f>_xlfn.IFNA(IF(INDEX('Innovation Project Input'!D:D,MATCH(CoreValuesResults[[#This Row],[Team Number]],'Innovation Project Input'!A:A,0))="","",INDEX('Innovation Project Input'!D:D,MATCH(CoreValuesResults[[#This Row],[Team Number]],'Innovation Project Input'!A:A,0))),"")</f>
        <v/>
      </c>
      <c r="G26" s="115" t="str">
        <f>_xlfn.IFNA(INDEX('Innovation Project Input'!F:F,MATCH(CoreValuesResults[[#This Row],[Team Number]],'Innovation Project Input'!A:A,0)),"")</f>
        <v/>
      </c>
      <c r="H26" s="115" t="str">
        <f>_xlfn.IFNA(INDEX('Innovation Project Input'!G:G,MATCH(CoreValuesResults[[#This Row],[Team Number]],'Innovation Project Input'!A:A,0)),"")</f>
        <v/>
      </c>
      <c r="I26" s="115" t="str">
        <f>_xlfn.IFNA(INDEX('Innovation Project Input'!K:K,MATCH(CoreValuesResults[[#This Row],[Team Number]],'Innovation Project Input'!A:A,0)),"")</f>
        <v/>
      </c>
      <c r="J26" s="115" t="str">
        <f>_xlfn.IFNA(INDEX('Innovation Project Input'!L:L,MATCH(CoreValuesResults[[#This Row],[Team Number]],'Innovation Project Input'!A:A,0)),"")</f>
        <v/>
      </c>
      <c r="K26" s="115" t="str">
        <f>_xlfn.IFNA(INDEX('Robot Design Input'!D:D,MATCH(CoreValuesResults[[#This Row],[Team Number]],'Robot Design Input'!A:A,0)),"")</f>
        <v/>
      </c>
      <c r="L26" s="115" t="str">
        <f>_xlfn.IFNA(INDEX('Robot Design Input'!E:E,MATCH(CoreValuesResults[[#This Row],[Team Number]],'Robot Design Input'!A:A,0)),"")</f>
        <v/>
      </c>
      <c r="M26" s="115" t="str">
        <f>_xlfn.IFNA(INDEX('Robot Design Input'!J:J,MATCH(CoreValuesResults[[#This Row],[Team Number]],'Robot Design Input'!A:A,0)),"")</f>
        <v/>
      </c>
      <c r="N26" s="115" t="str">
        <f>_xlfn.IFNA(INDEX('Robot Design Input'!K:K,MATCH(CoreValuesResults[[#This Row],[Team Number]],'Robot Design Input'!A:A,0)),"")</f>
        <v/>
      </c>
      <c r="O26" s="115" t="str">
        <f>_xlfn.IFNA(INDEX('Robot Design Input'!L:L,MATCH(CoreValuesResults[[#This Row],[Team Number]],'Robot Design Input'!A:A,0)),"")</f>
        <v/>
      </c>
      <c r="P26" s="72" t="str">
        <f>_xlfn.IFNA(IF(INDEX('Robot Game Scores'!I:I,MATCH(CoreValuesResults[[#This Row],[Team Number]],'Robot Game Scores'!B:B,0))="","",INDEX('Robot Game Scores'!I:I,MATCH(CoreValuesResults[[#This Row],[Team Number]],'Robot Game Scores'!B:B,0))),"")</f>
        <v/>
      </c>
      <c r="Q26" s="72" t="str">
        <f>_xlfn.IFNA(IF(INDEX('Robot Game Scores'!J:J,MATCH(CoreValuesResults[[#This Row],[Team Number]],'Robot Game Scores'!B:B,0))="","",INDEX('Robot Game Scores'!J:J,MATCH(CoreValuesResults[[#This Row],[Team Number]],'Robot Game Scores'!B:B,0))),"")</f>
        <v/>
      </c>
      <c r="R26" s="72" t="str">
        <f>_xlfn.IFNA(IF(INDEX('Robot Game Scores'!K:K,MATCH(CoreValuesResults[[#This Row],[Team Number]],'Robot Game Scores'!B:B,0))="","",INDEX('Robot Game Scores'!K:K,MATCH(CoreValuesResults[[#This Row],[Team Number]],'Robot Game Scores'!B:B,0))),"")</f>
        <v/>
      </c>
      <c r="S26" s="72" t="str">
        <f>_xlfn.IFNA(IF(INDEX('Robot Game Scores'!L:L,MATCH(CoreValuesResults[[#This Row],[Team Number]],'Robot Game Scores'!B:B,0))="","",INDEX('Robot Game Scores'!I:I,MATCH(CoreValuesResults[[#This Row],[Team Number]],'Robot Game Scores'!B:B,0))),"")</f>
        <v/>
      </c>
      <c r="T26" s="72" t="str">
        <f>_xlfn.IFNA(IF(INDEX('Robot Game Scores'!M:M,MATCH(CoreValuesResults[[#This Row],[Team Number]],'Robot Game Scores'!B:B,0))="","",INDEX('Robot Game Scores'!M:M,MATCH(CoreValuesResults[[#This Row],[Team Number]],'Robot Game Scores'!B:B,0))),"")</f>
        <v/>
      </c>
      <c r="U26" s="72" t="str">
        <f>IF(CoreValuesResults[[#This Row],[Team Number]]="","",COUNTIF(CoreValuesResults[[#This Row],[Gracious Professionalism 1]:[Gracious Professionalism 5]],""))</f>
        <v/>
      </c>
      <c r="V26" s="72" t="str">
        <f>IF(CoreValuesResults[[#This Row],[Team Number]]="","",SUM(CoreValuesResults[[#This Row],[Gracious Professionalism 1]:[Gracious Professionalism 5]]))</f>
        <v/>
      </c>
      <c r="W2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6" s="116">
        <f>SUM(CoreValuesResults[[#This Row],[Discovery (IP)]:[Fun (RD)]],CoreValuesResults[[#This Row],[Adjusted Gracious Professionalism Score]])</f>
        <v>0</v>
      </c>
      <c r="Y26" s="48">
        <f>IF(CoreValuesResults[[#This Row],[Team Number]]&gt;0,MIN(_xlfn.RANK.EQ(CoreValuesResults[[#This Row],[Core Values Score]],CoreValuesResults[Core Values Score],0),NumberOfTeams),NumberOfTeams+1)</f>
        <v>1</v>
      </c>
    </row>
    <row r="27" spans="1:25" ht="30" customHeight="1">
      <c r="A27" s="88"/>
      <c r="B27" s="89" t="str">
        <f>IF(ISNA(INDEX(OfficialTeamList[Team Name],MATCH(CoreValuesResults[[#This Row],[Team Number]], OfficialTeamList[Team Number],0))),"",INDEX(OfficialTeamList[Team Name],MATCH(CoreValuesResults[[#This Row],[Team Number]], OfficialTeamList[Team Number],0)))</f>
        <v/>
      </c>
      <c r="C27" s="72"/>
      <c r="D27" s="72"/>
      <c r="E27" s="72"/>
      <c r="F27" s="115" t="str">
        <f>_xlfn.IFNA(IF(INDEX('Innovation Project Input'!D:D,MATCH(CoreValuesResults[[#This Row],[Team Number]],'Innovation Project Input'!A:A,0))="","",INDEX('Innovation Project Input'!D:D,MATCH(CoreValuesResults[[#This Row],[Team Number]],'Innovation Project Input'!A:A,0))),"")</f>
        <v/>
      </c>
      <c r="G27" s="115" t="str">
        <f>_xlfn.IFNA(INDEX('Innovation Project Input'!F:F,MATCH(CoreValuesResults[[#This Row],[Team Number]],'Innovation Project Input'!A:A,0)),"")</f>
        <v/>
      </c>
      <c r="H27" s="115" t="str">
        <f>_xlfn.IFNA(INDEX('Innovation Project Input'!G:G,MATCH(CoreValuesResults[[#This Row],[Team Number]],'Innovation Project Input'!A:A,0)),"")</f>
        <v/>
      </c>
      <c r="I27" s="115" t="str">
        <f>_xlfn.IFNA(INDEX('Innovation Project Input'!K:K,MATCH(CoreValuesResults[[#This Row],[Team Number]],'Innovation Project Input'!A:A,0)),"")</f>
        <v/>
      </c>
      <c r="J27" s="115" t="str">
        <f>_xlfn.IFNA(INDEX('Innovation Project Input'!L:L,MATCH(CoreValuesResults[[#This Row],[Team Number]],'Innovation Project Input'!A:A,0)),"")</f>
        <v/>
      </c>
      <c r="K27" s="115" t="str">
        <f>_xlfn.IFNA(INDEX('Robot Design Input'!D:D,MATCH(CoreValuesResults[[#This Row],[Team Number]],'Robot Design Input'!A:A,0)),"")</f>
        <v/>
      </c>
      <c r="L27" s="115" t="str">
        <f>_xlfn.IFNA(INDEX('Robot Design Input'!E:E,MATCH(CoreValuesResults[[#This Row],[Team Number]],'Robot Design Input'!A:A,0)),"")</f>
        <v/>
      </c>
      <c r="M27" s="115" t="str">
        <f>_xlfn.IFNA(INDEX('Robot Design Input'!J:J,MATCH(CoreValuesResults[[#This Row],[Team Number]],'Robot Design Input'!A:A,0)),"")</f>
        <v/>
      </c>
      <c r="N27" s="115" t="str">
        <f>_xlfn.IFNA(INDEX('Robot Design Input'!K:K,MATCH(CoreValuesResults[[#This Row],[Team Number]],'Robot Design Input'!A:A,0)),"")</f>
        <v/>
      </c>
      <c r="O27" s="115" t="str">
        <f>_xlfn.IFNA(INDEX('Robot Design Input'!L:L,MATCH(CoreValuesResults[[#This Row],[Team Number]],'Robot Design Input'!A:A,0)),"")</f>
        <v/>
      </c>
      <c r="P27" s="72" t="str">
        <f>_xlfn.IFNA(IF(INDEX('Robot Game Scores'!I:I,MATCH(CoreValuesResults[[#This Row],[Team Number]],'Robot Game Scores'!B:B,0))="","",INDEX('Robot Game Scores'!I:I,MATCH(CoreValuesResults[[#This Row],[Team Number]],'Robot Game Scores'!B:B,0))),"")</f>
        <v/>
      </c>
      <c r="Q27" s="72" t="str">
        <f>_xlfn.IFNA(IF(INDEX('Robot Game Scores'!J:J,MATCH(CoreValuesResults[[#This Row],[Team Number]],'Robot Game Scores'!B:B,0))="","",INDEX('Robot Game Scores'!J:J,MATCH(CoreValuesResults[[#This Row],[Team Number]],'Robot Game Scores'!B:B,0))),"")</f>
        <v/>
      </c>
      <c r="R27" s="72" t="str">
        <f>_xlfn.IFNA(IF(INDEX('Robot Game Scores'!K:K,MATCH(CoreValuesResults[[#This Row],[Team Number]],'Robot Game Scores'!B:B,0))="","",INDEX('Robot Game Scores'!K:K,MATCH(CoreValuesResults[[#This Row],[Team Number]],'Robot Game Scores'!B:B,0))),"")</f>
        <v/>
      </c>
      <c r="S27" s="72" t="str">
        <f>_xlfn.IFNA(IF(INDEX('Robot Game Scores'!L:L,MATCH(CoreValuesResults[[#This Row],[Team Number]],'Robot Game Scores'!B:B,0))="","",INDEX('Robot Game Scores'!I:I,MATCH(CoreValuesResults[[#This Row],[Team Number]],'Robot Game Scores'!B:B,0))),"")</f>
        <v/>
      </c>
      <c r="T27" s="72" t="str">
        <f>_xlfn.IFNA(IF(INDEX('Robot Game Scores'!M:M,MATCH(CoreValuesResults[[#This Row],[Team Number]],'Robot Game Scores'!B:B,0))="","",INDEX('Robot Game Scores'!M:M,MATCH(CoreValuesResults[[#This Row],[Team Number]],'Robot Game Scores'!B:B,0))),"")</f>
        <v/>
      </c>
      <c r="U27" s="72" t="str">
        <f>IF(CoreValuesResults[[#This Row],[Team Number]]="","",COUNTIF(CoreValuesResults[[#This Row],[Gracious Professionalism 1]:[Gracious Professionalism 5]],""))</f>
        <v/>
      </c>
      <c r="V27" s="72" t="str">
        <f>IF(CoreValuesResults[[#This Row],[Team Number]]="","",SUM(CoreValuesResults[[#This Row],[Gracious Professionalism 1]:[Gracious Professionalism 5]]))</f>
        <v/>
      </c>
      <c r="W2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7" s="116">
        <f>SUM(CoreValuesResults[[#This Row],[Discovery (IP)]:[Fun (RD)]],CoreValuesResults[[#This Row],[Adjusted Gracious Professionalism Score]])</f>
        <v>0</v>
      </c>
      <c r="Y27" s="48">
        <f>IF(CoreValuesResults[[#This Row],[Team Number]]&gt;0,MIN(_xlfn.RANK.EQ(CoreValuesResults[[#This Row],[Core Values Score]],CoreValuesResults[Core Values Score],0),NumberOfTeams),NumberOfTeams+1)</f>
        <v>1</v>
      </c>
    </row>
    <row r="28" spans="1:25" ht="30" customHeight="1">
      <c r="A28" s="88"/>
      <c r="B28" s="89" t="str">
        <f>IF(ISNA(INDEX(OfficialTeamList[Team Name],MATCH(CoreValuesResults[[#This Row],[Team Number]], OfficialTeamList[Team Number],0))),"",INDEX(OfficialTeamList[Team Name],MATCH(CoreValuesResults[[#This Row],[Team Number]], OfficialTeamList[Team Number],0)))</f>
        <v/>
      </c>
      <c r="C28" s="72"/>
      <c r="D28" s="72"/>
      <c r="E28" s="72"/>
      <c r="F28" s="115" t="str">
        <f>_xlfn.IFNA(IF(INDEX('Innovation Project Input'!D:D,MATCH(CoreValuesResults[[#This Row],[Team Number]],'Innovation Project Input'!A:A,0))="","",INDEX('Innovation Project Input'!D:D,MATCH(CoreValuesResults[[#This Row],[Team Number]],'Innovation Project Input'!A:A,0))),"")</f>
        <v/>
      </c>
      <c r="G28" s="115" t="str">
        <f>_xlfn.IFNA(INDEX('Innovation Project Input'!F:F,MATCH(CoreValuesResults[[#This Row],[Team Number]],'Innovation Project Input'!A:A,0)),"")</f>
        <v/>
      </c>
      <c r="H28" s="115" t="str">
        <f>_xlfn.IFNA(INDEX('Innovation Project Input'!G:G,MATCH(CoreValuesResults[[#This Row],[Team Number]],'Innovation Project Input'!A:A,0)),"")</f>
        <v/>
      </c>
      <c r="I28" s="115" t="str">
        <f>_xlfn.IFNA(INDEX('Innovation Project Input'!K:K,MATCH(CoreValuesResults[[#This Row],[Team Number]],'Innovation Project Input'!A:A,0)),"")</f>
        <v/>
      </c>
      <c r="J28" s="115" t="str">
        <f>_xlfn.IFNA(INDEX('Innovation Project Input'!L:L,MATCH(CoreValuesResults[[#This Row],[Team Number]],'Innovation Project Input'!A:A,0)),"")</f>
        <v/>
      </c>
      <c r="K28" s="115" t="str">
        <f>_xlfn.IFNA(INDEX('Robot Design Input'!D:D,MATCH(CoreValuesResults[[#This Row],[Team Number]],'Robot Design Input'!A:A,0)),"")</f>
        <v/>
      </c>
      <c r="L28" s="115" t="str">
        <f>_xlfn.IFNA(INDEX('Robot Design Input'!E:E,MATCH(CoreValuesResults[[#This Row],[Team Number]],'Robot Design Input'!A:A,0)),"")</f>
        <v/>
      </c>
      <c r="M28" s="115" t="str">
        <f>_xlfn.IFNA(INDEX('Robot Design Input'!J:J,MATCH(CoreValuesResults[[#This Row],[Team Number]],'Robot Design Input'!A:A,0)),"")</f>
        <v/>
      </c>
      <c r="N28" s="115" t="str">
        <f>_xlfn.IFNA(INDEX('Robot Design Input'!K:K,MATCH(CoreValuesResults[[#This Row],[Team Number]],'Robot Design Input'!A:A,0)),"")</f>
        <v/>
      </c>
      <c r="O28" s="115" t="str">
        <f>_xlfn.IFNA(INDEX('Robot Design Input'!L:L,MATCH(CoreValuesResults[[#This Row],[Team Number]],'Robot Design Input'!A:A,0)),"")</f>
        <v/>
      </c>
      <c r="P28" s="72" t="str">
        <f>_xlfn.IFNA(IF(INDEX('Robot Game Scores'!I:I,MATCH(CoreValuesResults[[#This Row],[Team Number]],'Robot Game Scores'!B:B,0))="","",INDEX('Robot Game Scores'!I:I,MATCH(CoreValuesResults[[#This Row],[Team Number]],'Robot Game Scores'!B:B,0))),"")</f>
        <v/>
      </c>
      <c r="Q28" s="72" t="str">
        <f>_xlfn.IFNA(IF(INDEX('Robot Game Scores'!J:J,MATCH(CoreValuesResults[[#This Row],[Team Number]],'Robot Game Scores'!B:B,0))="","",INDEX('Robot Game Scores'!J:J,MATCH(CoreValuesResults[[#This Row],[Team Number]],'Robot Game Scores'!B:B,0))),"")</f>
        <v/>
      </c>
      <c r="R28" s="72" t="str">
        <f>_xlfn.IFNA(IF(INDEX('Robot Game Scores'!K:K,MATCH(CoreValuesResults[[#This Row],[Team Number]],'Robot Game Scores'!B:B,0))="","",INDEX('Robot Game Scores'!K:K,MATCH(CoreValuesResults[[#This Row],[Team Number]],'Robot Game Scores'!B:B,0))),"")</f>
        <v/>
      </c>
      <c r="S28" s="72" t="str">
        <f>_xlfn.IFNA(IF(INDEX('Robot Game Scores'!L:L,MATCH(CoreValuesResults[[#This Row],[Team Number]],'Robot Game Scores'!B:B,0))="","",INDEX('Robot Game Scores'!I:I,MATCH(CoreValuesResults[[#This Row],[Team Number]],'Robot Game Scores'!B:B,0))),"")</f>
        <v/>
      </c>
      <c r="T28" s="72" t="str">
        <f>_xlfn.IFNA(IF(INDEX('Robot Game Scores'!M:M,MATCH(CoreValuesResults[[#This Row],[Team Number]],'Robot Game Scores'!B:B,0))="","",INDEX('Robot Game Scores'!M:M,MATCH(CoreValuesResults[[#This Row],[Team Number]],'Robot Game Scores'!B:B,0))),"")</f>
        <v/>
      </c>
      <c r="U28" s="72" t="str">
        <f>IF(CoreValuesResults[[#This Row],[Team Number]]="","",COUNTIF(CoreValuesResults[[#This Row],[Gracious Professionalism 1]:[Gracious Professionalism 5]],""))</f>
        <v/>
      </c>
      <c r="V28" s="72" t="str">
        <f>IF(CoreValuesResults[[#This Row],[Team Number]]="","",SUM(CoreValuesResults[[#This Row],[Gracious Professionalism 1]:[Gracious Professionalism 5]]))</f>
        <v/>
      </c>
      <c r="W2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8" s="116">
        <f>SUM(CoreValuesResults[[#This Row],[Discovery (IP)]:[Fun (RD)]],CoreValuesResults[[#This Row],[Adjusted Gracious Professionalism Score]])</f>
        <v>0</v>
      </c>
      <c r="Y28" s="48">
        <f>IF(CoreValuesResults[[#This Row],[Team Number]]&gt;0,MIN(_xlfn.RANK.EQ(CoreValuesResults[[#This Row],[Core Values Score]],CoreValuesResults[Core Values Score],0),NumberOfTeams),NumberOfTeams+1)</f>
        <v>1</v>
      </c>
    </row>
    <row r="29" spans="1:25" ht="30" customHeight="1">
      <c r="A29" s="88"/>
      <c r="B29" s="89" t="str">
        <f>IF(ISNA(INDEX(OfficialTeamList[Team Name],MATCH(CoreValuesResults[[#This Row],[Team Number]], OfficialTeamList[Team Number],0))),"",INDEX(OfficialTeamList[Team Name],MATCH(CoreValuesResults[[#This Row],[Team Number]], OfficialTeamList[Team Number],0)))</f>
        <v/>
      </c>
      <c r="C29" s="72"/>
      <c r="D29" s="72"/>
      <c r="E29" s="72"/>
      <c r="F29" s="115" t="str">
        <f>_xlfn.IFNA(IF(INDEX('Innovation Project Input'!D:D,MATCH(CoreValuesResults[[#This Row],[Team Number]],'Innovation Project Input'!A:A,0))="","",INDEX('Innovation Project Input'!D:D,MATCH(CoreValuesResults[[#This Row],[Team Number]],'Innovation Project Input'!A:A,0))),"")</f>
        <v/>
      </c>
      <c r="G29" s="115" t="str">
        <f>_xlfn.IFNA(INDEX('Innovation Project Input'!F:F,MATCH(CoreValuesResults[[#This Row],[Team Number]],'Innovation Project Input'!A:A,0)),"")</f>
        <v/>
      </c>
      <c r="H29" s="115" t="str">
        <f>_xlfn.IFNA(INDEX('Innovation Project Input'!G:G,MATCH(CoreValuesResults[[#This Row],[Team Number]],'Innovation Project Input'!A:A,0)),"")</f>
        <v/>
      </c>
      <c r="I29" s="115" t="str">
        <f>_xlfn.IFNA(INDEX('Innovation Project Input'!K:K,MATCH(CoreValuesResults[[#This Row],[Team Number]],'Innovation Project Input'!A:A,0)),"")</f>
        <v/>
      </c>
      <c r="J29" s="115" t="str">
        <f>_xlfn.IFNA(INDEX('Innovation Project Input'!L:L,MATCH(CoreValuesResults[[#This Row],[Team Number]],'Innovation Project Input'!A:A,0)),"")</f>
        <v/>
      </c>
      <c r="K29" s="115" t="str">
        <f>_xlfn.IFNA(INDEX('Robot Design Input'!D:D,MATCH(CoreValuesResults[[#This Row],[Team Number]],'Robot Design Input'!A:A,0)),"")</f>
        <v/>
      </c>
      <c r="L29" s="115" t="str">
        <f>_xlfn.IFNA(INDEX('Robot Design Input'!E:E,MATCH(CoreValuesResults[[#This Row],[Team Number]],'Robot Design Input'!A:A,0)),"")</f>
        <v/>
      </c>
      <c r="M29" s="115" t="str">
        <f>_xlfn.IFNA(INDEX('Robot Design Input'!J:J,MATCH(CoreValuesResults[[#This Row],[Team Number]],'Robot Design Input'!A:A,0)),"")</f>
        <v/>
      </c>
      <c r="N29" s="115" t="str">
        <f>_xlfn.IFNA(INDEX('Robot Design Input'!K:K,MATCH(CoreValuesResults[[#This Row],[Team Number]],'Robot Design Input'!A:A,0)),"")</f>
        <v/>
      </c>
      <c r="O29" s="115" t="str">
        <f>_xlfn.IFNA(INDEX('Robot Design Input'!L:L,MATCH(CoreValuesResults[[#This Row],[Team Number]],'Robot Design Input'!A:A,0)),"")</f>
        <v/>
      </c>
      <c r="P29" s="72" t="str">
        <f>_xlfn.IFNA(IF(INDEX('Robot Game Scores'!I:I,MATCH(CoreValuesResults[[#This Row],[Team Number]],'Robot Game Scores'!B:B,0))="","",INDEX('Robot Game Scores'!I:I,MATCH(CoreValuesResults[[#This Row],[Team Number]],'Robot Game Scores'!B:B,0))),"")</f>
        <v/>
      </c>
      <c r="Q29" s="72" t="str">
        <f>_xlfn.IFNA(IF(INDEX('Robot Game Scores'!J:J,MATCH(CoreValuesResults[[#This Row],[Team Number]],'Robot Game Scores'!B:B,0))="","",INDEX('Robot Game Scores'!J:J,MATCH(CoreValuesResults[[#This Row],[Team Number]],'Robot Game Scores'!B:B,0))),"")</f>
        <v/>
      </c>
      <c r="R29" s="72" t="str">
        <f>_xlfn.IFNA(IF(INDEX('Robot Game Scores'!K:K,MATCH(CoreValuesResults[[#This Row],[Team Number]],'Robot Game Scores'!B:B,0))="","",INDEX('Robot Game Scores'!K:K,MATCH(CoreValuesResults[[#This Row],[Team Number]],'Robot Game Scores'!B:B,0))),"")</f>
        <v/>
      </c>
      <c r="S29" s="72" t="str">
        <f>_xlfn.IFNA(IF(INDEX('Robot Game Scores'!L:L,MATCH(CoreValuesResults[[#This Row],[Team Number]],'Robot Game Scores'!B:B,0))="","",INDEX('Robot Game Scores'!I:I,MATCH(CoreValuesResults[[#This Row],[Team Number]],'Robot Game Scores'!B:B,0))),"")</f>
        <v/>
      </c>
      <c r="T29" s="72" t="str">
        <f>_xlfn.IFNA(IF(INDEX('Robot Game Scores'!M:M,MATCH(CoreValuesResults[[#This Row],[Team Number]],'Robot Game Scores'!B:B,0))="","",INDEX('Robot Game Scores'!M:M,MATCH(CoreValuesResults[[#This Row],[Team Number]],'Robot Game Scores'!B:B,0))),"")</f>
        <v/>
      </c>
      <c r="U29" s="72" t="str">
        <f>IF(CoreValuesResults[[#This Row],[Team Number]]="","",COUNTIF(CoreValuesResults[[#This Row],[Gracious Professionalism 1]:[Gracious Professionalism 5]],""))</f>
        <v/>
      </c>
      <c r="V29" s="72" t="str">
        <f>IF(CoreValuesResults[[#This Row],[Team Number]]="","",SUM(CoreValuesResults[[#This Row],[Gracious Professionalism 1]:[Gracious Professionalism 5]]))</f>
        <v/>
      </c>
      <c r="W2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29" s="116">
        <f>SUM(CoreValuesResults[[#This Row],[Discovery (IP)]:[Fun (RD)]],CoreValuesResults[[#This Row],[Adjusted Gracious Professionalism Score]])</f>
        <v>0</v>
      </c>
      <c r="Y29" s="48">
        <f>IF(CoreValuesResults[[#This Row],[Team Number]]&gt;0,MIN(_xlfn.RANK.EQ(CoreValuesResults[[#This Row],[Core Values Score]],CoreValuesResults[Core Values Score],0),NumberOfTeams),NumberOfTeams+1)</f>
        <v>1</v>
      </c>
    </row>
    <row r="30" spans="1:25" ht="30" customHeight="1">
      <c r="A30" s="88"/>
      <c r="B30" s="89" t="str">
        <f>IF(ISNA(INDEX(OfficialTeamList[Team Name],MATCH(CoreValuesResults[[#This Row],[Team Number]], OfficialTeamList[Team Number],0))),"",INDEX(OfficialTeamList[Team Name],MATCH(CoreValuesResults[[#This Row],[Team Number]], OfficialTeamList[Team Number],0)))</f>
        <v/>
      </c>
      <c r="C30" s="72"/>
      <c r="D30" s="72"/>
      <c r="E30" s="72"/>
      <c r="F30" s="115" t="str">
        <f>_xlfn.IFNA(IF(INDEX('Innovation Project Input'!D:D,MATCH(CoreValuesResults[[#This Row],[Team Number]],'Innovation Project Input'!A:A,0))="","",INDEX('Innovation Project Input'!D:D,MATCH(CoreValuesResults[[#This Row],[Team Number]],'Innovation Project Input'!A:A,0))),"")</f>
        <v/>
      </c>
      <c r="G30" s="115" t="str">
        <f>_xlfn.IFNA(INDEX('Innovation Project Input'!F:F,MATCH(CoreValuesResults[[#This Row],[Team Number]],'Innovation Project Input'!A:A,0)),"")</f>
        <v/>
      </c>
      <c r="H30" s="115" t="str">
        <f>_xlfn.IFNA(INDEX('Innovation Project Input'!G:G,MATCH(CoreValuesResults[[#This Row],[Team Number]],'Innovation Project Input'!A:A,0)),"")</f>
        <v/>
      </c>
      <c r="I30" s="115" t="str">
        <f>_xlfn.IFNA(INDEX('Innovation Project Input'!K:K,MATCH(CoreValuesResults[[#This Row],[Team Number]],'Innovation Project Input'!A:A,0)),"")</f>
        <v/>
      </c>
      <c r="J30" s="115" t="str">
        <f>_xlfn.IFNA(INDEX('Innovation Project Input'!L:L,MATCH(CoreValuesResults[[#This Row],[Team Number]],'Innovation Project Input'!A:A,0)),"")</f>
        <v/>
      </c>
      <c r="K30" s="115" t="str">
        <f>_xlfn.IFNA(INDEX('Robot Design Input'!D:D,MATCH(CoreValuesResults[[#This Row],[Team Number]],'Robot Design Input'!A:A,0)),"")</f>
        <v/>
      </c>
      <c r="L30" s="115" t="str">
        <f>_xlfn.IFNA(INDEX('Robot Design Input'!E:E,MATCH(CoreValuesResults[[#This Row],[Team Number]],'Robot Design Input'!A:A,0)),"")</f>
        <v/>
      </c>
      <c r="M30" s="115" t="str">
        <f>_xlfn.IFNA(INDEX('Robot Design Input'!J:J,MATCH(CoreValuesResults[[#This Row],[Team Number]],'Robot Design Input'!A:A,0)),"")</f>
        <v/>
      </c>
      <c r="N30" s="115" t="str">
        <f>_xlfn.IFNA(INDEX('Robot Design Input'!K:K,MATCH(CoreValuesResults[[#This Row],[Team Number]],'Robot Design Input'!A:A,0)),"")</f>
        <v/>
      </c>
      <c r="O30" s="115" t="str">
        <f>_xlfn.IFNA(INDEX('Robot Design Input'!L:L,MATCH(CoreValuesResults[[#This Row],[Team Number]],'Robot Design Input'!A:A,0)),"")</f>
        <v/>
      </c>
      <c r="P30" s="72" t="str">
        <f>_xlfn.IFNA(IF(INDEX('Robot Game Scores'!I:I,MATCH(CoreValuesResults[[#This Row],[Team Number]],'Robot Game Scores'!B:B,0))="","",INDEX('Robot Game Scores'!I:I,MATCH(CoreValuesResults[[#This Row],[Team Number]],'Robot Game Scores'!B:B,0))),"")</f>
        <v/>
      </c>
      <c r="Q30" s="72" t="str">
        <f>_xlfn.IFNA(IF(INDEX('Robot Game Scores'!J:J,MATCH(CoreValuesResults[[#This Row],[Team Number]],'Robot Game Scores'!B:B,0))="","",INDEX('Robot Game Scores'!J:J,MATCH(CoreValuesResults[[#This Row],[Team Number]],'Robot Game Scores'!B:B,0))),"")</f>
        <v/>
      </c>
      <c r="R30" s="72" t="str">
        <f>_xlfn.IFNA(IF(INDEX('Robot Game Scores'!K:K,MATCH(CoreValuesResults[[#This Row],[Team Number]],'Robot Game Scores'!B:B,0))="","",INDEX('Robot Game Scores'!K:K,MATCH(CoreValuesResults[[#This Row],[Team Number]],'Robot Game Scores'!B:B,0))),"")</f>
        <v/>
      </c>
      <c r="S30" s="72" t="str">
        <f>_xlfn.IFNA(IF(INDEX('Robot Game Scores'!L:L,MATCH(CoreValuesResults[[#This Row],[Team Number]],'Robot Game Scores'!B:B,0))="","",INDEX('Robot Game Scores'!I:I,MATCH(CoreValuesResults[[#This Row],[Team Number]],'Robot Game Scores'!B:B,0))),"")</f>
        <v/>
      </c>
      <c r="T30" s="72" t="str">
        <f>_xlfn.IFNA(IF(INDEX('Robot Game Scores'!M:M,MATCH(CoreValuesResults[[#This Row],[Team Number]],'Robot Game Scores'!B:B,0))="","",INDEX('Robot Game Scores'!M:M,MATCH(CoreValuesResults[[#This Row],[Team Number]],'Robot Game Scores'!B:B,0))),"")</f>
        <v/>
      </c>
      <c r="U30" s="72" t="str">
        <f>IF(CoreValuesResults[[#This Row],[Team Number]]="","",COUNTIF(CoreValuesResults[[#This Row],[Gracious Professionalism 1]:[Gracious Professionalism 5]],""))</f>
        <v/>
      </c>
      <c r="V30" s="72" t="str">
        <f>IF(CoreValuesResults[[#This Row],[Team Number]]="","",SUM(CoreValuesResults[[#This Row],[Gracious Professionalism 1]:[Gracious Professionalism 5]]))</f>
        <v/>
      </c>
      <c r="W30"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0" s="116">
        <f>SUM(CoreValuesResults[[#This Row],[Discovery (IP)]:[Fun (RD)]],CoreValuesResults[[#This Row],[Adjusted Gracious Professionalism Score]])</f>
        <v>0</v>
      </c>
      <c r="Y30" s="48">
        <f>IF(CoreValuesResults[[#This Row],[Team Number]]&gt;0,MIN(_xlfn.RANK.EQ(CoreValuesResults[[#This Row],[Core Values Score]],CoreValuesResults[Core Values Score],0),NumberOfTeams),NumberOfTeams+1)</f>
        <v>1</v>
      </c>
    </row>
    <row r="31" spans="1:25" ht="30" customHeight="1">
      <c r="A31" s="88"/>
      <c r="B31" s="89" t="str">
        <f>IF(ISNA(INDEX(OfficialTeamList[Team Name],MATCH(CoreValuesResults[[#This Row],[Team Number]], OfficialTeamList[Team Number],0))),"",INDEX(OfficialTeamList[Team Name],MATCH(CoreValuesResults[[#This Row],[Team Number]], OfficialTeamList[Team Number],0)))</f>
        <v/>
      </c>
      <c r="C31" s="72"/>
      <c r="D31" s="72"/>
      <c r="E31" s="72"/>
      <c r="F31" s="115" t="str">
        <f>_xlfn.IFNA(IF(INDEX('Innovation Project Input'!D:D,MATCH(CoreValuesResults[[#This Row],[Team Number]],'Innovation Project Input'!A:A,0))="","",INDEX('Innovation Project Input'!D:D,MATCH(CoreValuesResults[[#This Row],[Team Number]],'Innovation Project Input'!A:A,0))),"")</f>
        <v/>
      </c>
      <c r="G31" s="115" t="str">
        <f>_xlfn.IFNA(INDEX('Innovation Project Input'!F:F,MATCH(CoreValuesResults[[#This Row],[Team Number]],'Innovation Project Input'!A:A,0)),"")</f>
        <v/>
      </c>
      <c r="H31" s="115" t="str">
        <f>_xlfn.IFNA(INDEX('Innovation Project Input'!G:G,MATCH(CoreValuesResults[[#This Row],[Team Number]],'Innovation Project Input'!A:A,0)),"")</f>
        <v/>
      </c>
      <c r="I31" s="115" t="str">
        <f>_xlfn.IFNA(INDEX('Innovation Project Input'!K:K,MATCH(CoreValuesResults[[#This Row],[Team Number]],'Innovation Project Input'!A:A,0)),"")</f>
        <v/>
      </c>
      <c r="J31" s="115" t="str">
        <f>_xlfn.IFNA(INDEX('Innovation Project Input'!L:L,MATCH(CoreValuesResults[[#This Row],[Team Number]],'Innovation Project Input'!A:A,0)),"")</f>
        <v/>
      </c>
      <c r="K31" s="115" t="str">
        <f>_xlfn.IFNA(INDEX('Robot Design Input'!D:D,MATCH(CoreValuesResults[[#This Row],[Team Number]],'Robot Design Input'!A:A,0)),"")</f>
        <v/>
      </c>
      <c r="L31" s="115" t="str">
        <f>_xlfn.IFNA(INDEX('Robot Design Input'!E:E,MATCH(CoreValuesResults[[#This Row],[Team Number]],'Robot Design Input'!A:A,0)),"")</f>
        <v/>
      </c>
      <c r="M31" s="115" t="str">
        <f>_xlfn.IFNA(INDEX('Robot Design Input'!J:J,MATCH(CoreValuesResults[[#This Row],[Team Number]],'Robot Design Input'!A:A,0)),"")</f>
        <v/>
      </c>
      <c r="N31" s="115" t="str">
        <f>_xlfn.IFNA(INDEX('Robot Design Input'!K:K,MATCH(CoreValuesResults[[#This Row],[Team Number]],'Robot Design Input'!A:A,0)),"")</f>
        <v/>
      </c>
      <c r="O31" s="115" t="str">
        <f>_xlfn.IFNA(INDEX('Robot Design Input'!L:L,MATCH(CoreValuesResults[[#This Row],[Team Number]],'Robot Design Input'!A:A,0)),"")</f>
        <v/>
      </c>
      <c r="P31" s="72" t="str">
        <f>_xlfn.IFNA(IF(INDEX('Robot Game Scores'!I:I,MATCH(CoreValuesResults[[#This Row],[Team Number]],'Robot Game Scores'!B:B,0))="","",INDEX('Robot Game Scores'!I:I,MATCH(CoreValuesResults[[#This Row],[Team Number]],'Robot Game Scores'!B:B,0))),"")</f>
        <v/>
      </c>
      <c r="Q31" s="72" t="str">
        <f>_xlfn.IFNA(IF(INDEX('Robot Game Scores'!J:J,MATCH(CoreValuesResults[[#This Row],[Team Number]],'Robot Game Scores'!B:B,0))="","",INDEX('Robot Game Scores'!J:J,MATCH(CoreValuesResults[[#This Row],[Team Number]],'Robot Game Scores'!B:B,0))),"")</f>
        <v/>
      </c>
      <c r="R31" s="72" t="str">
        <f>_xlfn.IFNA(IF(INDEX('Robot Game Scores'!K:K,MATCH(CoreValuesResults[[#This Row],[Team Number]],'Robot Game Scores'!B:B,0))="","",INDEX('Robot Game Scores'!K:K,MATCH(CoreValuesResults[[#This Row],[Team Number]],'Robot Game Scores'!B:B,0))),"")</f>
        <v/>
      </c>
      <c r="S31" s="72" t="str">
        <f>_xlfn.IFNA(IF(INDEX('Robot Game Scores'!L:L,MATCH(CoreValuesResults[[#This Row],[Team Number]],'Robot Game Scores'!B:B,0))="","",INDEX('Robot Game Scores'!I:I,MATCH(CoreValuesResults[[#This Row],[Team Number]],'Robot Game Scores'!B:B,0))),"")</f>
        <v/>
      </c>
      <c r="T31" s="72" t="str">
        <f>_xlfn.IFNA(IF(INDEX('Robot Game Scores'!M:M,MATCH(CoreValuesResults[[#This Row],[Team Number]],'Robot Game Scores'!B:B,0))="","",INDEX('Robot Game Scores'!M:M,MATCH(CoreValuesResults[[#This Row],[Team Number]],'Robot Game Scores'!B:B,0))),"")</f>
        <v/>
      </c>
      <c r="U31" s="72" t="str">
        <f>IF(CoreValuesResults[[#This Row],[Team Number]]="","",COUNTIF(CoreValuesResults[[#This Row],[Gracious Professionalism 1]:[Gracious Professionalism 5]],""))</f>
        <v/>
      </c>
      <c r="V31" s="72" t="str">
        <f>IF(CoreValuesResults[[#This Row],[Team Number]]="","",SUM(CoreValuesResults[[#This Row],[Gracious Professionalism 1]:[Gracious Professionalism 5]]))</f>
        <v/>
      </c>
      <c r="W31"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1" s="116">
        <f>SUM(CoreValuesResults[[#This Row],[Discovery (IP)]:[Fun (RD)]],CoreValuesResults[[#This Row],[Adjusted Gracious Professionalism Score]])</f>
        <v>0</v>
      </c>
      <c r="Y31" s="48">
        <f>IF(CoreValuesResults[[#This Row],[Team Number]]&gt;0,MIN(_xlfn.RANK.EQ(CoreValuesResults[[#This Row],[Core Values Score]],CoreValuesResults[Core Values Score],0),NumberOfTeams),NumberOfTeams+1)</f>
        <v>1</v>
      </c>
    </row>
    <row r="32" spans="1:25" ht="30" customHeight="1">
      <c r="A32" s="88"/>
      <c r="B32" s="89" t="str">
        <f>IF(ISNA(INDEX(OfficialTeamList[Team Name],MATCH(CoreValuesResults[[#This Row],[Team Number]], OfficialTeamList[Team Number],0))),"",INDEX(OfficialTeamList[Team Name],MATCH(CoreValuesResults[[#This Row],[Team Number]], OfficialTeamList[Team Number],0)))</f>
        <v/>
      </c>
      <c r="C32" s="72"/>
      <c r="D32" s="72"/>
      <c r="E32" s="72"/>
      <c r="F32" s="115" t="str">
        <f>_xlfn.IFNA(IF(INDEX('Innovation Project Input'!D:D,MATCH(CoreValuesResults[[#This Row],[Team Number]],'Innovation Project Input'!A:A,0))="","",INDEX('Innovation Project Input'!D:D,MATCH(CoreValuesResults[[#This Row],[Team Number]],'Innovation Project Input'!A:A,0))),"")</f>
        <v/>
      </c>
      <c r="G32" s="115" t="str">
        <f>_xlfn.IFNA(INDEX('Innovation Project Input'!F:F,MATCH(CoreValuesResults[[#This Row],[Team Number]],'Innovation Project Input'!A:A,0)),"")</f>
        <v/>
      </c>
      <c r="H32" s="115" t="str">
        <f>_xlfn.IFNA(INDEX('Innovation Project Input'!G:G,MATCH(CoreValuesResults[[#This Row],[Team Number]],'Innovation Project Input'!A:A,0)),"")</f>
        <v/>
      </c>
      <c r="I32" s="115" t="str">
        <f>_xlfn.IFNA(INDEX('Innovation Project Input'!K:K,MATCH(CoreValuesResults[[#This Row],[Team Number]],'Innovation Project Input'!A:A,0)),"")</f>
        <v/>
      </c>
      <c r="J32" s="115" t="str">
        <f>_xlfn.IFNA(INDEX('Innovation Project Input'!L:L,MATCH(CoreValuesResults[[#This Row],[Team Number]],'Innovation Project Input'!A:A,0)),"")</f>
        <v/>
      </c>
      <c r="K32" s="115" t="str">
        <f>_xlfn.IFNA(INDEX('Robot Design Input'!D:D,MATCH(CoreValuesResults[[#This Row],[Team Number]],'Robot Design Input'!A:A,0)),"")</f>
        <v/>
      </c>
      <c r="L32" s="115" t="str">
        <f>_xlfn.IFNA(INDEX('Robot Design Input'!E:E,MATCH(CoreValuesResults[[#This Row],[Team Number]],'Robot Design Input'!A:A,0)),"")</f>
        <v/>
      </c>
      <c r="M32" s="115" t="str">
        <f>_xlfn.IFNA(INDEX('Robot Design Input'!J:J,MATCH(CoreValuesResults[[#This Row],[Team Number]],'Robot Design Input'!A:A,0)),"")</f>
        <v/>
      </c>
      <c r="N32" s="115" t="str">
        <f>_xlfn.IFNA(INDEX('Robot Design Input'!K:K,MATCH(CoreValuesResults[[#This Row],[Team Number]],'Robot Design Input'!A:A,0)),"")</f>
        <v/>
      </c>
      <c r="O32" s="115" t="str">
        <f>_xlfn.IFNA(INDEX('Robot Design Input'!L:L,MATCH(CoreValuesResults[[#This Row],[Team Number]],'Robot Design Input'!A:A,0)),"")</f>
        <v/>
      </c>
      <c r="P32" s="72" t="str">
        <f>_xlfn.IFNA(IF(INDEX('Robot Game Scores'!I:I,MATCH(CoreValuesResults[[#This Row],[Team Number]],'Robot Game Scores'!B:B,0))="","",INDEX('Robot Game Scores'!I:I,MATCH(CoreValuesResults[[#This Row],[Team Number]],'Robot Game Scores'!B:B,0))),"")</f>
        <v/>
      </c>
      <c r="Q32" s="72" t="str">
        <f>_xlfn.IFNA(IF(INDEX('Robot Game Scores'!J:J,MATCH(CoreValuesResults[[#This Row],[Team Number]],'Robot Game Scores'!B:B,0))="","",INDEX('Robot Game Scores'!J:J,MATCH(CoreValuesResults[[#This Row],[Team Number]],'Robot Game Scores'!B:B,0))),"")</f>
        <v/>
      </c>
      <c r="R32" s="72" t="str">
        <f>_xlfn.IFNA(IF(INDEX('Robot Game Scores'!K:K,MATCH(CoreValuesResults[[#This Row],[Team Number]],'Robot Game Scores'!B:B,0))="","",INDEX('Robot Game Scores'!K:K,MATCH(CoreValuesResults[[#This Row],[Team Number]],'Robot Game Scores'!B:B,0))),"")</f>
        <v/>
      </c>
      <c r="S32" s="72" t="str">
        <f>_xlfn.IFNA(IF(INDEX('Robot Game Scores'!L:L,MATCH(CoreValuesResults[[#This Row],[Team Number]],'Robot Game Scores'!B:B,0))="","",INDEX('Robot Game Scores'!I:I,MATCH(CoreValuesResults[[#This Row],[Team Number]],'Robot Game Scores'!B:B,0))),"")</f>
        <v/>
      </c>
      <c r="T32" s="72" t="str">
        <f>_xlfn.IFNA(IF(INDEX('Robot Game Scores'!M:M,MATCH(CoreValuesResults[[#This Row],[Team Number]],'Robot Game Scores'!B:B,0))="","",INDEX('Robot Game Scores'!M:M,MATCH(CoreValuesResults[[#This Row],[Team Number]],'Robot Game Scores'!B:B,0))),"")</f>
        <v/>
      </c>
      <c r="U32" s="72" t="str">
        <f>IF(CoreValuesResults[[#This Row],[Team Number]]="","",COUNTIF(CoreValuesResults[[#This Row],[Gracious Professionalism 1]:[Gracious Professionalism 5]],""))</f>
        <v/>
      </c>
      <c r="V32" s="72" t="str">
        <f>IF(CoreValuesResults[[#This Row],[Team Number]]="","",SUM(CoreValuesResults[[#This Row],[Gracious Professionalism 1]:[Gracious Professionalism 5]]))</f>
        <v/>
      </c>
      <c r="W3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2" s="116">
        <f>SUM(CoreValuesResults[[#This Row],[Discovery (IP)]:[Fun (RD)]],CoreValuesResults[[#This Row],[Adjusted Gracious Professionalism Score]])</f>
        <v>0</v>
      </c>
      <c r="Y32" s="48">
        <f>IF(CoreValuesResults[[#This Row],[Team Number]]&gt;0,MIN(_xlfn.RANK.EQ(CoreValuesResults[[#This Row],[Core Values Score]],CoreValuesResults[Core Values Score],0),NumberOfTeams),NumberOfTeams+1)</f>
        <v>1</v>
      </c>
    </row>
    <row r="33" spans="1:25" ht="30" customHeight="1">
      <c r="A33" s="88"/>
      <c r="B33" s="89" t="str">
        <f>IF(ISNA(INDEX(OfficialTeamList[Team Name],MATCH(CoreValuesResults[[#This Row],[Team Number]], OfficialTeamList[Team Number],0))),"",INDEX(OfficialTeamList[Team Name],MATCH(CoreValuesResults[[#This Row],[Team Number]], OfficialTeamList[Team Number],0)))</f>
        <v/>
      </c>
      <c r="C33" s="72"/>
      <c r="D33" s="72"/>
      <c r="E33" s="72"/>
      <c r="F33" s="115" t="str">
        <f>_xlfn.IFNA(IF(INDEX('Innovation Project Input'!D:D,MATCH(CoreValuesResults[[#This Row],[Team Number]],'Innovation Project Input'!A:A,0))="","",INDEX('Innovation Project Input'!D:D,MATCH(CoreValuesResults[[#This Row],[Team Number]],'Innovation Project Input'!A:A,0))),"")</f>
        <v/>
      </c>
      <c r="G33" s="115" t="str">
        <f>_xlfn.IFNA(INDEX('Innovation Project Input'!F:F,MATCH(CoreValuesResults[[#This Row],[Team Number]],'Innovation Project Input'!A:A,0)),"")</f>
        <v/>
      </c>
      <c r="H33" s="115" t="str">
        <f>_xlfn.IFNA(INDEX('Innovation Project Input'!G:G,MATCH(CoreValuesResults[[#This Row],[Team Number]],'Innovation Project Input'!A:A,0)),"")</f>
        <v/>
      </c>
      <c r="I33" s="115" t="str">
        <f>_xlfn.IFNA(INDEX('Innovation Project Input'!K:K,MATCH(CoreValuesResults[[#This Row],[Team Number]],'Innovation Project Input'!A:A,0)),"")</f>
        <v/>
      </c>
      <c r="J33" s="115" t="str">
        <f>_xlfn.IFNA(INDEX('Innovation Project Input'!L:L,MATCH(CoreValuesResults[[#This Row],[Team Number]],'Innovation Project Input'!A:A,0)),"")</f>
        <v/>
      </c>
      <c r="K33" s="115" t="str">
        <f>_xlfn.IFNA(INDEX('Robot Design Input'!D:D,MATCH(CoreValuesResults[[#This Row],[Team Number]],'Robot Design Input'!A:A,0)),"")</f>
        <v/>
      </c>
      <c r="L33" s="115" t="str">
        <f>_xlfn.IFNA(INDEX('Robot Design Input'!E:E,MATCH(CoreValuesResults[[#This Row],[Team Number]],'Robot Design Input'!A:A,0)),"")</f>
        <v/>
      </c>
      <c r="M33" s="115" t="str">
        <f>_xlfn.IFNA(INDEX('Robot Design Input'!J:J,MATCH(CoreValuesResults[[#This Row],[Team Number]],'Robot Design Input'!A:A,0)),"")</f>
        <v/>
      </c>
      <c r="N33" s="115" t="str">
        <f>_xlfn.IFNA(INDEX('Robot Design Input'!K:K,MATCH(CoreValuesResults[[#This Row],[Team Number]],'Robot Design Input'!A:A,0)),"")</f>
        <v/>
      </c>
      <c r="O33" s="115" t="str">
        <f>_xlfn.IFNA(INDEX('Robot Design Input'!L:L,MATCH(CoreValuesResults[[#This Row],[Team Number]],'Robot Design Input'!A:A,0)),"")</f>
        <v/>
      </c>
      <c r="P33" s="72" t="str">
        <f>_xlfn.IFNA(IF(INDEX('Robot Game Scores'!I:I,MATCH(CoreValuesResults[[#This Row],[Team Number]],'Robot Game Scores'!B:B,0))="","",INDEX('Robot Game Scores'!I:I,MATCH(CoreValuesResults[[#This Row],[Team Number]],'Robot Game Scores'!B:B,0))),"")</f>
        <v/>
      </c>
      <c r="Q33" s="72" t="str">
        <f>_xlfn.IFNA(IF(INDEX('Robot Game Scores'!J:J,MATCH(CoreValuesResults[[#This Row],[Team Number]],'Robot Game Scores'!B:B,0))="","",INDEX('Robot Game Scores'!J:J,MATCH(CoreValuesResults[[#This Row],[Team Number]],'Robot Game Scores'!B:B,0))),"")</f>
        <v/>
      </c>
      <c r="R33" s="72" t="str">
        <f>_xlfn.IFNA(IF(INDEX('Robot Game Scores'!K:K,MATCH(CoreValuesResults[[#This Row],[Team Number]],'Robot Game Scores'!B:B,0))="","",INDEX('Robot Game Scores'!K:K,MATCH(CoreValuesResults[[#This Row],[Team Number]],'Robot Game Scores'!B:B,0))),"")</f>
        <v/>
      </c>
      <c r="S33" s="72" t="str">
        <f>_xlfn.IFNA(IF(INDEX('Robot Game Scores'!L:L,MATCH(CoreValuesResults[[#This Row],[Team Number]],'Robot Game Scores'!B:B,0))="","",INDEX('Robot Game Scores'!I:I,MATCH(CoreValuesResults[[#This Row],[Team Number]],'Robot Game Scores'!B:B,0))),"")</f>
        <v/>
      </c>
      <c r="T33" s="72" t="str">
        <f>_xlfn.IFNA(IF(INDEX('Robot Game Scores'!M:M,MATCH(CoreValuesResults[[#This Row],[Team Number]],'Robot Game Scores'!B:B,0))="","",INDEX('Robot Game Scores'!M:M,MATCH(CoreValuesResults[[#This Row],[Team Number]],'Robot Game Scores'!B:B,0))),"")</f>
        <v/>
      </c>
      <c r="U33" s="72" t="str">
        <f>IF(CoreValuesResults[[#This Row],[Team Number]]="","",COUNTIF(CoreValuesResults[[#This Row],[Gracious Professionalism 1]:[Gracious Professionalism 5]],""))</f>
        <v/>
      </c>
      <c r="V33" s="72" t="str">
        <f>IF(CoreValuesResults[[#This Row],[Team Number]]="","",SUM(CoreValuesResults[[#This Row],[Gracious Professionalism 1]:[Gracious Professionalism 5]]))</f>
        <v/>
      </c>
      <c r="W3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3" s="116">
        <f>SUM(CoreValuesResults[[#This Row],[Discovery (IP)]:[Fun (RD)]],CoreValuesResults[[#This Row],[Adjusted Gracious Professionalism Score]])</f>
        <v>0</v>
      </c>
      <c r="Y33" s="48">
        <f>IF(CoreValuesResults[[#This Row],[Team Number]]&gt;0,MIN(_xlfn.RANK.EQ(CoreValuesResults[[#This Row],[Core Values Score]],CoreValuesResults[Core Values Score],0),NumberOfTeams),NumberOfTeams+1)</f>
        <v>1</v>
      </c>
    </row>
    <row r="34" spans="1:25" ht="30" customHeight="1">
      <c r="A34" s="88"/>
      <c r="B34" s="89" t="str">
        <f>IF(ISNA(INDEX(OfficialTeamList[Team Name],MATCH(CoreValuesResults[[#This Row],[Team Number]], OfficialTeamList[Team Number],0))),"",INDEX(OfficialTeamList[Team Name],MATCH(CoreValuesResults[[#This Row],[Team Number]], OfficialTeamList[Team Number],0)))</f>
        <v/>
      </c>
      <c r="C34" s="72"/>
      <c r="D34" s="72"/>
      <c r="E34" s="72"/>
      <c r="F34" s="115" t="str">
        <f>_xlfn.IFNA(IF(INDEX('Innovation Project Input'!D:D,MATCH(CoreValuesResults[[#This Row],[Team Number]],'Innovation Project Input'!A:A,0))="","",INDEX('Innovation Project Input'!D:D,MATCH(CoreValuesResults[[#This Row],[Team Number]],'Innovation Project Input'!A:A,0))),"")</f>
        <v/>
      </c>
      <c r="G34" s="115" t="str">
        <f>_xlfn.IFNA(INDEX('Innovation Project Input'!F:F,MATCH(CoreValuesResults[[#This Row],[Team Number]],'Innovation Project Input'!A:A,0)),"")</f>
        <v/>
      </c>
      <c r="H34" s="115" t="str">
        <f>_xlfn.IFNA(INDEX('Innovation Project Input'!G:G,MATCH(CoreValuesResults[[#This Row],[Team Number]],'Innovation Project Input'!A:A,0)),"")</f>
        <v/>
      </c>
      <c r="I34" s="115" t="str">
        <f>_xlfn.IFNA(INDEX('Innovation Project Input'!K:K,MATCH(CoreValuesResults[[#This Row],[Team Number]],'Innovation Project Input'!A:A,0)),"")</f>
        <v/>
      </c>
      <c r="J34" s="115" t="str">
        <f>_xlfn.IFNA(INDEX('Innovation Project Input'!L:L,MATCH(CoreValuesResults[[#This Row],[Team Number]],'Innovation Project Input'!A:A,0)),"")</f>
        <v/>
      </c>
      <c r="K34" s="115" t="str">
        <f>_xlfn.IFNA(INDEX('Robot Design Input'!D:D,MATCH(CoreValuesResults[[#This Row],[Team Number]],'Robot Design Input'!A:A,0)),"")</f>
        <v/>
      </c>
      <c r="L34" s="115" t="str">
        <f>_xlfn.IFNA(INDEX('Robot Design Input'!E:E,MATCH(CoreValuesResults[[#This Row],[Team Number]],'Robot Design Input'!A:A,0)),"")</f>
        <v/>
      </c>
      <c r="M34" s="115" t="str">
        <f>_xlfn.IFNA(INDEX('Robot Design Input'!J:J,MATCH(CoreValuesResults[[#This Row],[Team Number]],'Robot Design Input'!A:A,0)),"")</f>
        <v/>
      </c>
      <c r="N34" s="115" t="str">
        <f>_xlfn.IFNA(INDEX('Robot Design Input'!K:K,MATCH(CoreValuesResults[[#This Row],[Team Number]],'Robot Design Input'!A:A,0)),"")</f>
        <v/>
      </c>
      <c r="O34" s="115" t="str">
        <f>_xlfn.IFNA(INDEX('Robot Design Input'!L:L,MATCH(CoreValuesResults[[#This Row],[Team Number]],'Robot Design Input'!A:A,0)),"")</f>
        <v/>
      </c>
      <c r="P34" s="72" t="str">
        <f>_xlfn.IFNA(IF(INDEX('Robot Game Scores'!I:I,MATCH(CoreValuesResults[[#This Row],[Team Number]],'Robot Game Scores'!B:B,0))="","",INDEX('Robot Game Scores'!I:I,MATCH(CoreValuesResults[[#This Row],[Team Number]],'Robot Game Scores'!B:B,0))),"")</f>
        <v/>
      </c>
      <c r="Q34" s="72" t="str">
        <f>_xlfn.IFNA(IF(INDEX('Robot Game Scores'!J:J,MATCH(CoreValuesResults[[#This Row],[Team Number]],'Robot Game Scores'!B:B,0))="","",INDEX('Robot Game Scores'!J:J,MATCH(CoreValuesResults[[#This Row],[Team Number]],'Robot Game Scores'!B:B,0))),"")</f>
        <v/>
      </c>
      <c r="R34" s="72" t="str">
        <f>_xlfn.IFNA(IF(INDEX('Robot Game Scores'!K:K,MATCH(CoreValuesResults[[#This Row],[Team Number]],'Robot Game Scores'!B:B,0))="","",INDEX('Robot Game Scores'!K:K,MATCH(CoreValuesResults[[#This Row],[Team Number]],'Robot Game Scores'!B:B,0))),"")</f>
        <v/>
      </c>
      <c r="S34" s="72" t="str">
        <f>_xlfn.IFNA(IF(INDEX('Robot Game Scores'!L:L,MATCH(CoreValuesResults[[#This Row],[Team Number]],'Robot Game Scores'!B:B,0))="","",INDEX('Robot Game Scores'!I:I,MATCH(CoreValuesResults[[#This Row],[Team Number]],'Robot Game Scores'!B:B,0))),"")</f>
        <v/>
      </c>
      <c r="T34" s="72" t="str">
        <f>_xlfn.IFNA(IF(INDEX('Robot Game Scores'!M:M,MATCH(CoreValuesResults[[#This Row],[Team Number]],'Robot Game Scores'!B:B,0))="","",INDEX('Robot Game Scores'!M:M,MATCH(CoreValuesResults[[#This Row],[Team Number]],'Robot Game Scores'!B:B,0))),"")</f>
        <v/>
      </c>
      <c r="U34" s="72" t="str">
        <f>IF(CoreValuesResults[[#This Row],[Team Number]]="","",COUNTIF(CoreValuesResults[[#This Row],[Gracious Professionalism 1]:[Gracious Professionalism 5]],""))</f>
        <v/>
      </c>
      <c r="V34" s="72" t="str">
        <f>IF(CoreValuesResults[[#This Row],[Team Number]]="","",SUM(CoreValuesResults[[#This Row],[Gracious Professionalism 1]:[Gracious Professionalism 5]]))</f>
        <v/>
      </c>
      <c r="W3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4" s="116">
        <f>SUM(CoreValuesResults[[#This Row],[Discovery (IP)]:[Fun (RD)]],CoreValuesResults[[#This Row],[Adjusted Gracious Professionalism Score]])</f>
        <v>0</v>
      </c>
      <c r="Y34" s="48">
        <f>IF(CoreValuesResults[[#This Row],[Team Number]]&gt;0,MIN(_xlfn.RANK.EQ(CoreValuesResults[[#This Row],[Core Values Score]],CoreValuesResults[Core Values Score],0),NumberOfTeams),NumberOfTeams+1)</f>
        <v>1</v>
      </c>
    </row>
    <row r="35" spans="1:25" ht="30" customHeight="1">
      <c r="A35" s="88"/>
      <c r="B35" s="89" t="str">
        <f>IF(ISNA(INDEX(OfficialTeamList[Team Name],MATCH(CoreValuesResults[[#This Row],[Team Number]], OfficialTeamList[Team Number],0))),"",INDEX(OfficialTeamList[Team Name],MATCH(CoreValuesResults[[#This Row],[Team Number]], OfficialTeamList[Team Number],0)))</f>
        <v/>
      </c>
      <c r="C35" s="72"/>
      <c r="D35" s="72"/>
      <c r="E35" s="72"/>
      <c r="F35" s="115" t="str">
        <f>_xlfn.IFNA(IF(INDEX('Innovation Project Input'!D:D,MATCH(CoreValuesResults[[#This Row],[Team Number]],'Innovation Project Input'!A:A,0))="","",INDEX('Innovation Project Input'!D:D,MATCH(CoreValuesResults[[#This Row],[Team Number]],'Innovation Project Input'!A:A,0))),"")</f>
        <v/>
      </c>
      <c r="G35" s="115" t="str">
        <f>_xlfn.IFNA(INDEX('Innovation Project Input'!F:F,MATCH(CoreValuesResults[[#This Row],[Team Number]],'Innovation Project Input'!A:A,0)),"")</f>
        <v/>
      </c>
      <c r="H35" s="115" t="str">
        <f>_xlfn.IFNA(INDEX('Innovation Project Input'!G:G,MATCH(CoreValuesResults[[#This Row],[Team Number]],'Innovation Project Input'!A:A,0)),"")</f>
        <v/>
      </c>
      <c r="I35" s="115" t="str">
        <f>_xlfn.IFNA(INDEX('Innovation Project Input'!K:K,MATCH(CoreValuesResults[[#This Row],[Team Number]],'Innovation Project Input'!A:A,0)),"")</f>
        <v/>
      </c>
      <c r="J35" s="115" t="str">
        <f>_xlfn.IFNA(INDEX('Innovation Project Input'!L:L,MATCH(CoreValuesResults[[#This Row],[Team Number]],'Innovation Project Input'!A:A,0)),"")</f>
        <v/>
      </c>
      <c r="K35" s="115" t="str">
        <f>_xlfn.IFNA(INDEX('Robot Design Input'!D:D,MATCH(CoreValuesResults[[#This Row],[Team Number]],'Robot Design Input'!A:A,0)),"")</f>
        <v/>
      </c>
      <c r="L35" s="115" t="str">
        <f>_xlfn.IFNA(INDEX('Robot Design Input'!E:E,MATCH(CoreValuesResults[[#This Row],[Team Number]],'Robot Design Input'!A:A,0)),"")</f>
        <v/>
      </c>
      <c r="M35" s="115" t="str">
        <f>_xlfn.IFNA(INDEX('Robot Design Input'!J:J,MATCH(CoreValuesResults[[#This Row],[Team Number]],'Robot Design Input'!A:A,0)),"")</f>
        <v/>
      </c>
      <c r="N35" s="115" t="str">
        <f>_xlfn.IFNA(INDEX('Robot Design Input'!K:K,MATCH(CoreValuesResults[[#This Row],[Team Number]],'Robot Design Input'!A:A,0)),"")</f>
        <v/>
      </c>
      <c r="O35" s="115" t="str">
        <f>_xlfn.IFNA(INDEX('Robot Design Input'!L:L,MATCH(CoreValuesResults[[#This Row],[Team Number]],'Robot Design Input'!A:A,0)),"")</f>
        <v/>
      </c>
      <c r="P35" s="72" t="str">
        <f>_xlfn.IFNA(IF(INDEX('Robot Game Scores'!I:I,MATCH(CoreValuesResults[[#This Row],[Team Number]],'Robot Game Scores'!B:B,0))="","",INDEX('Robot Game Scores'!I:I,MATCH(CoreValuesResults[[#This Row],[Team Number]],'Robot Game Scores'!B:B,0))),"")</f>
        <v/>
      </c>
      <c r="Q35" s="72" t="str">
        <f>_xlfn.IFNA(IF(INDEX('Robot Game Scores'!J:J,MATCH(CoreValuesResults[[#This Row],[Team Number]],'Robot Game Scores'!B:B,0))="","",INDEX('Robot Game Scores'!J:J,MATCH(CoreValuesResults[[#This Row],[Team Number]],'Robot Game Scores'!B:B,0))),"")</f>
        <v/>
      </c>
      <c r="R35" s="72" t="str">
        <f>_xlfn.IFNA(IF(INDEX('Robot Game Scores'!K:K,MATCH(CoreValuesResults[[#This Row],[Team Number]],'Robot Game Scores'!B:B,0))="","",INDEX('Robot Game Scores'!K:K,MATCH(CoreValuesResults[[#This Row],[Team Number]],'Robot Game Scores'!B:B,0))),"")</f>
        <v/>
      </c>
      <c r="S35" s="72" t="str">
        <f>_xlfn.IFNA(IF(INDEX('Robot Game Scores'!L:L,MATCH(CoreValuesResults[[#This Row],[Team Number]],'Robot Game Scores'!B:B,0))="","",INDEX('Robot Game Scores'!I:I,MATCH(CoreValuesResults[[#This Row],[Team Number]],'Robot Game Scores'!B:B,0))),"")</f>
        <v/>
      </c>
      <c r="T35" s="72" t="str">
        <f>_xlfn.IFNA(IF(INDEX('Robot Game Scores'!M:M,MATCH(CoreValuesResults[[#This Row],[Team Number]],'Robot Game Scores'!B:B,0))="","",INDEX('Robot Game Scores'!M:M,MATCH(CoreValuesResults[[#This Row],[Team Number]],'Robot Game Scores'!B:B,0))),"")</f>
        <v/>
      </c>
      <c r="U35" s="72" t="str">
        <f>IF(CoreValuesResults[[#This Row],[Team Number]]="","",COUNTIF(CoreValuesResults[[#This Row],[Gracious Professionalism 1]:[Gracious Professionalism 5]],""))</f>
        <v/>
      </c>
      <c r="V35" s="72" t="str">
        <f>IF(CoreValuesResults[[#This Row],[Team Number]]="","",SUM(CoreValuesResults[[#This Row],[Gracious Professionalism 1]:[Gracious Professionalism 5]]))</f>
        <v/>
      </c>
      <c r="W3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5" s="116">
        <f>SUM(CoreValuesResults[[#This Row],[Discovery (IP)]:[Fun (RD)]],CoreValuesResults[[#This Row],[Adjusted Gracious Professionalism Score]])</f>
        <v>0</v>
      </c>
      <c r="Y35" s="48">
        <f>IF(CoreValuesResults[[#This Row],[Team Number]]&gt;0,MIN(_xlfn.RANK.EQ(CoreValuesResults[[#This Row],[Core Values Score]],CoreValuesResults[Core Values Score],0),NumberOfTeams),NumberOfTeams+1)</f>
        <v>1</v>
      </c>
    </row>
    <row r="36" spans="1:25" ht="30" customHeight="1">
      <c r="A36" s="88"/>
      <c r="B36" s="89" t="str">
        <f>IF(ISNA(INDEX(OfficialTeamList[Team Name],MATCH(CoreValuesResults[[#This Row],[Team Number]], OfficialTeamList[Team Number],0))),"",INDEX(OfficialTeamList[Team Name],MATCH(CoreValuesResults[[#This Row],[Team Number]], OfficialTeamList[Team Number],0)))</f>
        <v/>
      </c>
      <c r="C36" s="72"/>
      <c r="D36" s="72"/>
      <c r="E36" s="72"/>
      <c r="F36" s="115" t="str">
        <f>_xlfn.IFNA(IF(INDEX('Innovation Project Input'!D:D,MATCH(CoreValuesResults[[#This Row],[Team Number]],'Innovation Project Input'!A:A,0))="","",INDEX('Innovation Project Input'!D:D,MATCH(CoreValuesResults[[#This Row],[Team Number]],'Innovation Project Input'!A:A,0))),"")</f>
        <v/>
      </c>
      <c r="G36" s="115" t="str">
        <f>_xlfn.IFNA(INDEX('Innovation Project Input'!F:F,MATCH(CoreValuesResults[[#This Row],[Team Number]],'Innovation Project Input'!A:A,0)),"")</f>
        <v/>
      </c>
      <c r="H36" s="115" t="str">
        <f>_xlfn.IFNA(INDEX('Innovation Project Input'!G:G,MATCH(CoreValuesResults[[#This Row],[Team Number]],'Innovation Project Input'!A:A,0)),"")</f>
        <v/>
      </c>
      <c r="I36" s="115" t="str">
        <f>_xlfn.IFNA(INDEX('Innovation Project Input'!K:K,MATCH(CoreValuesResults[[#This Row],[Team Number]],'Innovation Project Input'!A:A,0)),"")</f>
        <v/>
      </c>
      <c r="J36" s="115" t="str">
        <f>_xlfn.IFNA(INDEX('Innovation Project Input'!L:L,MATCH(CoreValuesResults[[#This Row],[Team Number]],'Innovation Project Input'!A:A,0)),"")</f>
        <v/>
      </c>
      <c r="K36" s="115" t="str">
        <f>_xlfn.IFNA(INDEX('Robot Design Input'!D:D,MATCH(CoreValuesResults[[#This Row],[Team Number]],'Robot Design Input'!A:A,0)),"")</f>
        <v/>
      </c>
      <c r="L36" s="115" t="str">
        <f>_xlfn.IFNA(INDEX('Robot Design Input'!E:E,MATCH(CoreValuesResults[[#This Row],[Team Number]],'Robot Design Input'!A:A,0)),"")</f>
        <v/>
      </c>
      <c r="M36" s="115" t="str">
        <f>_xlfn.IFNA(INDEX('Robot Design Input'!J:J,MATCH(CoreValuesResults[[#This Row],[Team Number]],'Robot Design Input'!A:A,0)),"")</f>
        <v/>
      </c>
      <c r="N36" s="115" t="str">
        <f>_xlfn.IFNA(INDEX('Robot Design Input'!K:K,MATCH(CoreValuesResults[[#This Row],[Team Number]],'Robot Design Input'!A:A,0)),"")</f>
        <v/>
      </c>
      <c r="O36" s="115" t="str">
        <f>_xlfn.IFNA(INDEX('Robot Design Input'!L:L,MATCH(CoreValuesResults[[#This Row],[Team Number]],'Robot Design Input'!A:A,0)),"")</f>
        <v/>
      </c>
      <c r="P36" s="72" t="str">
        <f>_xlfn.IFNA(IF(INDEX('Robot Game Scores'!I:I,MATCH(CoreValuesResults[[#This Row],[Team Number]],'Robot Game Scores'!B:B,0))="","",INDEX('Robot Game Scores'!I:I,MATCH(CoreValuesResults[[#This Row],[Team Number]],'Robot Game Scores'!B:B,0))),"")</f>
        <v/>
      </c>
      <c r="Q36" s="72" t="str">
        <f>_xlfn.IFNA(IF(INDEX('Robot Game Scores'!J:J,MATCH(CoreValuesResults[[#This Row],[Team Number]],'Robot Game Scores'!B:B,0))="","",INDEX('Robot Game Scores'!J:J,MATCH(CoreValuesResults[[#This Row],[Team Number]],'Robot Game Scores'!B:B,0))),"")</f>
        <v/>
      </c>
      <c r="R36" s="72" t="str">
        <f>_xlfn.IFNA(IF(INDEX('Robot Game Scores'!K:K,MATCH(CoreValuesResults[[#This Row],[Team Number]],'Robot Game Scores'!B:B,0))="","",INDEX('Robot Game Scores'!K:K,MATCH(CoreValuesResults[[#This Row],[Team Number]],'Robot Game Scores'!B:B,0))),"")</f>
        <v/>
      </c>
      <c r="S36" s="72" t="str">
        <f>_xlfn.IFNA(IF(INDEX('Robot Game Scores'!L:L,MATCH(CoreValuesResults[[#This Row],[Team Number]],'Robot Game Scores'!B:B,0))="","",INDEX('Robot Game Scores'!I:I,MATCH(CoreValuesResults[[#This Row],[Team Number]],'Robot Game Scores'!B:B,0))),"")</f>
        <v/>
      </c>
      <c r="T36" s="72" t="str">
        <f>_xlfn.IFNA(IF(INDEX('Robot Game Scores'!M:M,MATCH(CoreValuesResults[[#This Row],[Team Number]],'Robot Game Scores'!B:B,0))="","",INDEX('Robot Game Scores'!M:M,MATCH(CoreValuesResults[[#This Row],[Team Number]],'Robot Game Scores'!B:B,0))),"")</f>
        <v/>
      </c>
      <c r="U36" s="72" t="str">
        <f>IF(CoreValuesResults[[#This Row],[Team Number]]="","",COUNTIF(CoreValuesResults[[#This Row],[Gracious Professionalism 1]:[Gracious Professionalism 5]],""))</f>
        <v/>
      </c>
      <c r="V36" s="72" t="str">
        <f>IF(CoreValuesResults[[#This Row],[Team Number]]="","",SUM(CoreValuesResults[[#This Row],[Gracious Professionalism 1]:[Gracious Professionalism 5]]))</f>
        <v/>
      </c>
      <c r="W3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6" s="116">
        <f>SUM(CoreValuesResults[[#This Row],[Discovery (IP)]:[Fun (RD)]],CoreValuesResults[[#This Row],[Adjusted Gracious Professionalism Score]])</f>
        <v>0</v>
      </c>
      <c r="Y36" s="48">
        <f>IF(CoreValuesResults[[#This Row],[Team Number]]&gt;0,MIN(_xlfn.RANK.EQ(CoreValuesResults[[#This Row],[Core Values Score]],CoreValuesResults[Core Values Score],0),NumberOfTeams),NumberOfTeams+1)</f>
        <v>1</v>
      </c>
    </row>
    <row r="37" spans="1:25" ht="30" customHeight="1">
      <c r="A37" s="88"/>
      <c r="B37" s="89" t="str">
        <f>IF(ISNA(INDEX(OfficialTeamList[Team Name],MATCH(CoreValuesResults[[#This Row],[Team Number]], OfficialTeamList[Team Number],0))),"",INDEX(OfficialTeamList[Team Name],MATCH(CoreValuesResults[[#This Row],[Team Number]], OfficialTeamList[Team Number],0)))</f>
        <v/>
      </c>
      <c r="C37" s="72"/>
      <c r="D37" s="72"/>
      <c r="E37" s="72"/>
      <c r="F37" s="115" t="str">
        <f>_xlfn.IFNA(IF(INDEX('Innovation Project Input'!D:D,MATCH(CoreValuesResults[[#This Row],[Team Number]],'Innovation Project Input'!A:A,0))="","",INDEX('Innovation Project Input'!D:D,MATCH(CoreValuesResults[[#This Row],[Team Number]],'Innovation Project Input'!A:A,0))),"")</f>
        <v/>
      </c>
      <c r="G37" s="115" t="str">
        <f>_xlfn.IFNA(INDEX('Innovation Project Input'!F:F,MATCH(CoreValuesResults[[#This Row],[Team Number]],'Innovation Project Input'!A:A,0)),"")</f>
        <v/>
      </c>
      <c r="H37" s="115" t="str">
        <f>_xlfn.IFNA(INDEX('Innovation Project Input'!G:G,MATCH(CoreValuesResults[[#This Row],[Team Number]],'Innovation Project Input'!A:A,0)),"")</f>
        <v/>
      </c>
      <c r="I37" s="115" t="str">
        <f>_xlfn.IFNA(INDEX('Innovation Project Input'!K:K,MATCH(CoreValuesResults[[#This Row],[Team Number]],'Innovation Project Input'!A:A,0)),"")</f>
        <v/>
      </c>
      <c r="J37" s="115" t="str">
        <f>_xlfn.IFNA(INDEX('Innovation Project Input'!L:L,MATCH(CoreValuesResults[[#This Row],[Team Number]],'Innovation Project Input'!A:A,0)),"")</f>
        <v/>
      </c>
      <c r="K37" s="115" t="str">
        <f>_xlfn.IFNA(INDEX('Robot Design Input'!D:D,MATCH(CoreValuesResults[[#This Row],[Team Number]],'Robot Design Input'!A:A,0)),"")</f>
        <v/>
      </c>
      <c r="L37" s="115" t="str">
        <f>_xlfn.IFNA(INDEX('Robot Design Input'!E:E,MATCH(CoreValuesResults[[#This Row],[Team Number]],'Robot Design Input'!A:A,0)),"")</f>
        <v/>
      </c>
      <c r="M37" s="115" t="str">
        <f>_xlfn.IFNA(INDEX('Robot Design Input'!J:J,MATCH(CoreValuesResults[[#This Row],[Team Number]],'Robot Design Input'!A:A,0)),"")</f>
        <v/>
      </c>
      <c r="N37" s="115" t="str">
        <f>_xlfn.IFNA(INDEX('Robot Design Input'!K:K,MATCH(CoreValuesResults[[#This Row],[Team Number]],'Robot Design Input'!A:A,0)),"")</f>
        <v/>
      </c>
      <c r="O37" s="115" t="str">
        <f>_xlfn.IFNA(INDEX('Robot Design Input'!L:L,MATCH(CoreValuesResults[[#This Row],[Team Number]],'Robot Design Input'!A:A,0)),"")</f>
        <v/>
      </c>
      <c r="P37" s="72" t="str">
        <f>_xlfn.IFNA(IF(INDEX('Robot Game Scores'!I:I,MATCH(CoreValuesResults[[#This Row],[Team Number]],'Robot Game Scores'!B:B,0))="","",INDEX('Robot Game Scores'!I:I,MATCH(CoreValuesResults[[#This Row],[Team Number]],'Robot Game Scores'!B:B,0))),"")</f>
        <v/>
      </c>
      <c r="Q37" s="72" t="str">
        <f>_xlfn.IFNA(IF(INDEX('Robot Game Scores'!J:J,MATCH(CoreValuesResults[[#This Row],[Team Number]],'Robot Game Scores'!B:B,0))="","",INDEX('Robot Game Scores'!J:J,MATCH(CoreValuesResults[[#This Row],[Team Number]],'Robot Game Scores'!B:B,0))),"")</f>
        <v/>
      </c>
      <c r="R37" s="72" t="str">
        <f>_xlfn.IFNA(IF(INDEX('Robot Game Scores'!K:K,MATCH(CoreValuesResults[[#This Row],[Team Number]],'Robot Game Scores'!B:B,0))="","",INDEX('Robot Game Scores'!K:K,MATCH(CoreValuesResults[[#This Row],[Team Number]],'Robot Game Scores'!B:B,0))),"")</f>
        <v/>
      </c>
      <c r="S37" s="72" t="str">
        <f>_xlfn.IFNA(IF(INDEX('Robot Game Scores'!L:L,MATCH(CoreValuesResults[[#This Row],[Team Number]],'Robot Game Scores'!B:B,0))="","",INDEX('Robot Game Scores'!I:I,MATCH(CoreValuesResults[[#This Row],[Team Number]],'Robot Game Scores'!B:B,0))),"")</f>
        <v/>
      </c>
      <c r="T37" s="72" t="str">
        <f>_xlfn.IFNA(IF(INDEX('Robot Game Scores'!M:M,MATCH(CoreValuesResults[[#This Row],[Team Number]],'Robot Game Scores'!B:B,0))="","",INDEX('Robot Game Scores'!M:M,MATCH(CoreValuesResults[[#This Row],[Team Number]],'Robot Game Scores'!B:B,0))),"")</f>
        <v/>
      </c>
      <c r="U37" s="72" t="str">
        <f>IF(CoreValuesResults[[#This Row],[Team Number]]="","",COUNTIF(CoreValuesResults[[#This Row],[Gracious Professionalism 1]:[Gracious Professionalism 5]],""))</f>
        <v/>
      </c>
      <c r="V37" s="72" t="str">
        <f>IF(CoreValuesResults[[#This Row],[Team Number]]="","",SUM(CoreValuesResults[[#This Row],[Gracious Professionalism 1]:[Gracious Professionalism 5]]))</f>
        <v/>
      </c>
      <c r="W3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7" s="116">
        <f>SUM(CoreValuesResults[[#This Row],[Discovery (IP)]:[Fun (RD)]],CoreValuesResults[[#This Row],[Adjusted Gracious Professionalism Score]])</f>
        <v>0</v>
      </c>
      <c r="Y37" s="48">
        <f>IF(CoreValuesResults[[#This Row],[Team Number]]&gt;0,MIN(_xlfn.RANK.EQ(CoreValuesResults[[#This Row],[Core Values Score]],CoreValuesResults[Core Values Score],0),NumberOfTeams),NumberOfTeams+1)</f>
        <v>1</v>
      </c>
    </row>
    <row r="38" spans="1:25" ht="30" customHeight="1">
      <c r="A38" s="88"/>
      <c r="B38" s="89" t="str">
        <f>IF(ISNA(INDEX(OfficialTeamList[Team Name],MATCH(CoreValuesResults[[#This Row],[Team Number]], OfficialTeamList[Team Number],0))),"",INDEX(OfficialTeamList[Team Name],MATCH(CoreValuesResults[[#This Row],[Team Number]], OfficialTeamList[Team Number],0)))</f>
        <v/>
      </c>
      <c r="C38" s="72"/>
      <c r="D38" s="72"/>
      <c r="E38" s="72"/>
      <c r="F38" s="115" t="str">
        <f>_xlfn.IFNA(IF(INDEX('Innovation Project Input'!D:D,MATCH(CoreValuesResults[[#This Row],[Team Number]],'Innovation Project Input'!A:A,0))="","",INDEX('Innovation Project Input'!D:D,MATCH(CoreValuesResults[[#This Row],[Team Number]],'Innovation Project Input'!A:A,0))),"")</f>
        <v/>
      </c>
      <c r="G38" s="115" t="str">
        <f>_xlfn.IFNA(INDEX('Innovation Project Input'!F:F,MATCH(CoreValuesResults[[#This Row],[Team Number]],'Innovation Project Input'!A:A,0)),"")</f>
        <v/>
      </c>
      <c r="H38" s="115" t="str">
        <f>_xlfn.IFNA(INDEX('Innovation Project Input'!G:G,MATCH(CoreValuesResults[[#This Row],[Team Number]],'Innovation Project Input'!A:A,0)),"")</f>
        <v/>
      </c>
      <c r="I38" s="115" t="str">
        <f>_xlfn.IFNA(INDEX('Innovation Project Input'!K:K,MATCH(CoreValuesResults[[#This Row],[Team Number]],'Innovation Project Input'!A:A,0)),"")</f>
        <v/>
      </c>
      <c r="J38" s="115" t="str">
        <f>_xlfn.IFNA(INDEX('Innovation Project Input'!L:L,MATCH(CoreValuesResults[[#This Row],[Team Number]],'Innovation Project Input'!A:A,0)),"")</f>
        <v/>
      </c>
      <c r="K38" s="115" t="str">
        <f>_xlfn.IFNA(INDEX('Robot Design Input'!D:D,MATCH(CoreValuesResults[[#This Row],[Team Number]],'Robot Design Input'!A:A,0)),"")</f>
        <v/>
      </c>
      <c r="L38" s="115" t="str">
        <f>_xlfn.IFNA(INDEX('Robot Design Input'!E:E,MATCH(CoreValuesResults[[#This Row],[Team Number]],'Robot Design Input'!A:A,0)),"")</f>
        <v/>
      </c>
      <c r="M38" s="115" t="str">
        <f>_xlfn.IFNA(INDEX('Robot Design Input'!J:J,MATCH(CoreValuesResults[[#This Row],[Team Number]],'Robot Design Input'!A:A,0)),"")</f>
        <v/>
      </c>
      <c r="N38" s="115" t="str">
        <f>_xlfn.IFNA(INDEX('Robot Design Input'!K:K,MATCH(CoreValuesResults[[#This Row],[Team Number]],'Robot Design Input'!A:A,0)),"")</f>
        <v/>
      </c>
      <c r="O38" s="115" t="str">
        <f>_xlfn.IFNA(INDEX('Robot Design Input'!L:L,MATCH(CoreValuesResults[[#This Row],[Team Number]],'Robot Design Input'!A:A,0)),"")</f>
        <v/>
      </c>
      <c r="P38" s="72" t="str">
        <f>_xlfn.IFNA(IF(INDEX('Robot Game Scores'!I:I,MATCH(CoreValuesResults[[#This Row],[Team Number]],'Robot Game Scores'!B:B,0))="","",INDEX('Robot Game Scores'!I:I,MATCH(CoreValuesResults[[#This Row],[Team Number]],'Robot Game Scores'!B:B,0))),"")</f>
        <v/>
      </c>
      <c r="Q38" s="72" t="str">
        <f>_xlfn.IFNA(IF(INDEX('Robot Game Scores'!J:J,MATCH(CoreValuesResults[[#This Row],[Team Number]],'Robot Game Scores'!B:B,0))="","",INDEX('Robot Game Scores'!J:J,MATCH(CoreValuesResults[[#This Row],[Team Number]],'Robot Game Scores'!B:B,0))),"")</f>
        <v/>
      </c>
      <c r="R38" s="72" t="str">
        <f>_xlfn.IFNA(IF(INDEX('Robot Game Scores'!K:K,MATCH(CoreValuesResults[[#This Row],[Team Number]],'Robot Game Scores'!B:B,0))="","",INDEX('Robot Game Scores'!K:K,MATCH(CoreValuesResults[[#This Row],[Team Number]],'Robot Game Scores'!B:B,0))),"")</f>
        <v/>
      </c>
      <c r="S38" s="72" t="str">
        <f>_xlfn.IFNA(IF(INDEX('Robot Game Scores'!L:L,MATCH(CoreValuesResults[[#This Row],[Team Number]],'Robot Game Scores'!B:B,0))="","",INDEX('Robot Game Scores'!I:I,MATCH(CoreValuesResults[[#This Row],[Team Number]],'Robot Game Scores'!B:B,0))),"")</f>
        <v/>
      </c>
      <c r="T38" s="72" t="str">
        <f>_xlfn.IFNA(IF(INDEX('Robot Game Scores'!M:M,MATCH(CoreValuesResults[[#This Row],[Team Number]],'Robot Game Scores'!B:B,0))="","",INDEX('Robot Game Scores'!M:M,MATCH(CoreValuesResults[[#This Row],[Team Number]],'Robot Game Scores'!B:B,0))),"")</f>
        <v/>
      </c>
      <c r="U38" s="72" t="str">
        <f>IF(CoreValuesResults[[#This Row],[Team Number]]="","",COUNTIF(CoreValuesResults[[#This Row],[Gracious Professionalism 1]:[Gracious Professionalism 5]],""))</f>
        <v/>
      </c>
      <c r="V38" s="72" t="str">
        <f>IF(CoreValuesResults[[#This Row],[Team Number]]="","",SUM(CoreValuesResults[[#This Row],[Gracious Professionalism 1]:[Gracious Professionalism 5]]))</f>
        <v/>
      </c>
      <c r="W3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8" s="116">
        <f>SUM(CoreValuesResults[[#This Row],[Discovery (IP)]:[Fun (RD)]],CoreValuesResults[[#This Row],[Adjusted Gracious Professionalism Score]])</f>
        <v>0</v>
      </c>
      <c r="Y38" s="48">
        <f>IF(CoreValuesResults[[#This Row],[Team Number]]&gt;0,MIN(_xlfn.RANK.EQ(CoreValuesResults[[#This Row],[Core Values Score]],CoreValuesResults[Core Values Score],0),NumberOfTeams),NumberOfTeams+1)</f>
        <v>1</v>
      </c>
    </row>
    <row r="39" spans="1:25" ht="30" customHeight="1">
      <c r="A39" s="88"/>
      <c r="B39" s="89" t="str">
        <f>IF(ISNA(INDEX(OfficialTeamList[Team Name],MATCH(CoreValuesResults[[#This Row],[Team Number]], OfficialTeamList[Team Number],0))),"",INDEX(OfficialTeamList[Team Name],MATCH(CoreValuesResults[[#This Row],[Team Number]], OfficialTeamList[Team Number],0)))</f>
        <v/>
      </c>
      <c r="C39" s="72"/>
      <c r="D39" s="72"/>
      <c r="E39" s="72"/>
      <c r="F39" s="115" t="str">
        <f>_xlfn.IFNA(IF(INDEX('Innovation Project Input'!D:D,MATCH(CoreValuesResults[[#This Row],[Team Number]],'Innovation Project Input'!A:A,0))="","",INDEX('Innovation Project Input'!D:D,MATCH(CoreValuesResults[[#This Row],[Team Number]],'Innovation Project Input'!A:A,0))),"")</f>
        <v/>
      </c>
      <c r="G39" s="115" t="str">
        <f>_xlfn.IFNA(INDEX('Innovation Project Input'!F:F,MATCH(CoreValuesResults[[#This Row],[Team Number]],'Innovation Project Input'!A:A,0)),"")</f>
        <v/>
      </c>
      <c r="H39" s="115" t="str">
        <f>_xlfn.IFNA(INDEX('Innovation Project Input'!G:G,MATCH(CoreValuesResults[[#This Row],[Team Number]],'Innovation Project Input'!A:A,0)),"")</f>
        <v/>
      </c>
      <c r="I39" s="115" t="str">
        <f>_xlfn.IFNA(INDEX('Innovation Project Input'!K:K,MATCH(CoreValuesResults[[#This Row],[Team Number]],'Innovation Project Input'!A:A,0)),"")</f>
        <v/>
      </c>
      <c r="J39" s="115" t="str">
        <f>_xlfn.IFNA(INDEX('Innovation Project Input'!L:L,MATCH(CoreValuesResults[[#This Row],[Team Number]],'Innovation Project Input'!A:A,0)),"")</f>
        <v/>
      </c>
      <c r="K39" s="115" t="str">
        <f>_xlfn.IFNA(INDEX('Robot Design Input'!D:D,MATCH(CoreValuesResults[[#This Row],[Team Number]],'Robot Design Input'!A:A,0)),"")</f>
        <v/>
      </c>
      <c r="L39" s="115" t="str">
        <f>_xlfn.IFNA(INDEX('Robot Design Input'!E:E,MATCH(CoreValuesResults[[#This Row],[Team Number]],'Robot Design Input'!A:A,0)),"")</f>
        <v/>
      </c>
      <c r="M39" s="115" t="str">
        <f>_xlfn.IFNA(INDEX('Robot Design Input'!J:J,MATCH(CoreValuesResults[[#This Row],[Team Number]],'Robot Design Input'!A:A,0)),"")</f>
        <v/>
      </c>
      <c r="N39" s="115" t="str">
        <f>_xlfn.IFNA(INDEX('Robot Design Input'!K:K,MATCH(CoreValuesResults[[#This Row],[Team Number]],'Robot Design Input'!A:A,0)),"")</f>
        <v/>
      </c>
      <c r="O39" s="115" t="str">
        <f>_xlfn.IFNA(INDEX('Robot Design Input'!L:L,MATCH(CoreValuesResults[[#This Row],[Team Number]],'Robot Design Input'!A:A,0)),"")</f>
        <v/>
      </c>
      <c r="P39" s="72" t="str">
        <f>_xlfn.IFNA(IF(INDEX('Robot Game Scores'!I:I,MATCH(CoreValuesResults[[#This Row],[Team Number]],'Robot Game Scores'!B:B,0))="","",INDEX('Robot Game Scores'!I:I,MATCH(CoreValuesResults[[#This Row],[Team Number]],'Robot Game Scores'!B:B,0))),"")</f>
        <v/>
      </c>
      <c r="Q39" s="72" t="str">
        <f>_xlfn.IFNA(IF(INDEX('Robot Game Scores'!J:J,MATCH(CoreValuesResults[[#This Row],[Team Number]],'Robot Game Scores'!B:B,0))="","",INDEX('Robot Game Scores'!J:J,MATCH(CoreValuesResults[[#This Row],[Team Number]],'Robot Game Scores'!B:B,0))),"")</f>
        <v/>
      </c>
      <c r="R39" s="72" t="str">
        <f>_xlfn.IFNA(IF(INDEX('Robot Game Scores'!K:K,MATCH(CoreValuesResults[[#This Row],[Team Number]],'Robot Game Scores'!B:B,0))="","",INDEX('Robot Game Scores'!K:K,MATCH(CoreValuesResults[[#This Row],[Team Number]],'Robot Game Scores'!B:B,0))),"")</f>
        <v/>
      </c>
      <c r="S39" s="72" t="str">
        <f>_xlfn.IFNA(IF(INDEX('Robot Game Scores'!L:L,MATCH(CoreValuesResults[[#This Row],[Team Number]],'Robot Game Scores'!B:B,0))="","",INDEX('Robot Game Scores'!I:I,MATCH(CoreValuesResults[[#This Row],[Team Number]],'Robot Game Scores'!B:B,0))),"")</f>
        <v/>
      </c>
      <c r="T39" s="72" t="str">
        <f>_xlfn.IFNA(IF(INDEX('Robot Game Scores'!M:M,MATCH(CoreValuesResults[[#This Row],[Team Number]],'Robot Game Scores'!B:B,0))="","",INDEX('Robot Game Scores'!M:M,MATCH(CoreValuesResults[[#This Row],[Team Number]],'Robot Game Scores'!B:B,0))),"")</f>
        <v/>
      </c>
      <c r="U39" s="72" t="str">
        <f>IF(CoreValuesResults[[#This Row],[Team Number]]="","",COUNTIF(CoreValuesResults[[#This Row],[Gracious Professionalism 1]:[Gracious Professionalism 5]],""))</f>
        <v/>
      </c>
      <c r="V39" s="72" t="str">
        <f>IF(CoreValuesResults[[#This Row],[Team Number]]="","",SUM(CoreValuesResults[[#This Row],[Gracious Professionalism 1]:[Gracious Professionalism 5]]))</f>
        <v/>
      </c>
      <c r="W3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39" s="116">
        <f>SUM(CoreValuesResults[[#This Row],[Discovery (IP)]:[Fun (RD)]],CoreValuesResults[[#This Row],[Adjusted Gracious Professionalism Score]])</f>
        <v>0</v>
      </c>
      <c r="Y39" s="48">
        <f>IF(CoreValuesResults[[#This Row],[Team Number]]&gt;0,MIN(_xlfn.RANK.EQ(CoreValuesResults[[#This Row],[Core Values Score]],CoreValuesResults[Core Values Score],0),NumberOfTeams),NumberOfTeams+1)</f>
        <v>1</v>
      </c>
    </row>
    <row r="40" spans="1:25" ht="30" customHeight="1">
      <c r="A40" s="88"/>
      <c r="B40" s="89" t="str">
        <f>IF(ISNA(INDEX(OfficialTeamList[Team Name],MATCH(CoreValuesResults[[#This Row],[Team Number]], OfficialTeamList[Team Number],0))),"",INDEX(OfficialTeamList[Team Name],MATCH(CoreValuesResults[[#This Row],[Team Number]], OfficialTeamList[Team Number],0)))</f>
        <v/>
      </c>
      <c r="C40" s="72"/>
      <c r="D40" s="72"/>
      <c r="E40" s="72"/>
      <c r="F40" s="115" t="str">
        <f>_xlfn.IFNA(IF(INDEX('Innovation Project Input'!D:D,MATCH(CoreValuesResults[[#This Row],[Team Number]],'Innovation Project Input'!A:A,0))="","",INDEX('Innovation Project Input'!D:D,MATCH(CoreValuesResults[[#This Row],[Team Number]],'Innovation Project Input'!A:A,0))),"")</f>
        <v/>
      </c>
      <c r="G40" s="115" t="str">
        <f>_xlfn.IFNA(INDEX('Innovation Project Input'!F:F,MATCH(CoreValuesResults[[#This Row],[Team Number]],'Innovation Project Input'!A:A,0)),"")</f>
        <v/>
      </c>
      <c r="H40" s="115" t="str">
        <f>_xlfn.IFNA(INDEX('Innovation Project Input'!G:G,MATCH(CoreValuesResults[[#This Row],[Team Number]],'Innovation Project Input'!A:A,0)),"")</f>
        <v/>
      </c>
      <c r="I40" s="115" t="str">
        <f>_xlfn.IFNA(INDEX('Innovation Project Input'!K:K,MATCH(CoreValuesResults[[#This Row],[Team Number]],'Innovation Project Input'!A:A,0)),"")</f>
        <v/>
      </c>
      <c r="J40" s="115" t="str">
        <f>_xlfn.IFNA(INDEX('Innovation Project Input'!L:L,MATCH(CoreValuesResults[[#This Row],[Team Number]],'Innovation Project Input'!A:A,0)),"")</f>
        <v/>
      </c>
      <c r="K40" s="115" t="str">
        <f>_xlfn.IFNA(INDEX('Robot Design Input'!D:D,MATCH(CoreValuesResults[[#This Row],[Team Number]],'Robot Design Input'!A:A,0)),"")</f>
        <v/>
      </c>
      <c r="L40" s="115" t="str">
        <f>_xlfn.IFNA(INDEX('Robot Design Input'!E:E,MATCH(CoreValuesResults[[#This Row],[Team Number]],'Robot Design Input'!A:A,0)),"")</f>
        <v/>
      </c>
      <c r="M40" s="115" t="str">
        <f>_xlfn.IFNA(INDEX('Robot Design Input'!J:J,MATCH(CoreValuesResults[[#This Row],[Team Number]],'Robot Design Input'!A:A,0)),"")</f>
        <v/>
      </c>
      <c r="N40" s="115" t="str">
        <f>_xlfn.IFNA(INDEX('Robot Design Input'!K:K,MATCH(CoreValuesResults[[#This Row],[Team Number]],'Robot Design Input'!A:A,0)),"")</f>
        <v/>
      </c>
      <c r="O40" s="115" t="str">
        <f>_xlfn.IFNA(INDEX('Robot Design Input'!L:L,MATCH(CoreValuesResults[[#This Row],[Team Number]],'Robot Design Input'!A:A,0)),"")</f>
        <v/>
      </c>
      <c r="P40" s="72" t="str">
        <f>_xlfn.IFNA(IF(INDEX('Robot Game Scores'!I:I,MATCH(CoreValuesResults[[#This Row],[Team Number]],'Robot Game Scores'!B:B,0))="","",INDEX('Robot Game Scores'!I:I,MATCH(CoreValuesResults[[#This Row],[Team Number]],'Robot Game Scores'!B:B,0))),"")</f>
        <v/>
      </c>
      <c r="Q40" s="72" t="str">
        <f>_xlfn.IFNA(IF(INDEX('Robot Game Scores'!J:J,MATCH(CoreValuesResults[[#This Row],[Team Number]],'Robot Game Scores'!B:B,0))="","",INDEX('Robot Game Scores'!J:J,MATCH(CoreValuesResults[[#This Row],[Team Number]],'Robot Game Scores'!B:B,0))),"")</f>
        <v/>
      </c>
      <c r="R40" s="72" t="str">
        <f>_xlfn.IFNA(IF(INDEX('Robot Game Scores'!K:K,MATCH(CoreValuesResults[[#This Row],[Team Number]],'Robot Game Scores'!B:B,0))="","",INDEX('Robot Game Scores'!K:K,MATCH(CoreValuesResults[[#This Row],[Team Number]],'Robot Game Scores'!B:B,0))),"")</f>
        <v/>
      </c>
      <c r="S40" s="72" t="str">
        <f>_xlfn.IFNA(IF(INDEX('Robot Game Scores'!L:L,MATCH(CoreValuesResults[[#This Row],[Team Number]],'Robot Game Scores'!B:B,0))="","",INDEX('Robot Game Scores'!I:I,MATCH(CoreValuesResults[[#This Row],[Team Number]],'Robot Game Scores'!B:B,0))),"")</f>
        <v/>
      </c>
      <c r="T40" s="72" t="str">
        <f>_xlfn.IFNA(IF(INDEX('Robot Game Scores'!M:M,MATCH(CoreValuesResults[[#This Row],[Team Number]],'Robot Game Scores'!B:B,0))="","",INDEX('Robot Game Scores'!M:M,MATCH(CoreValuesResults[[#This Row],[Team Number]],'Robot Game Scores'!B:B,0))),"")</f>
        <v/>
      </c>
      <c r="U40" s="72" t="str">
        <f>IF(CoreValuesResults[[#This Row],[Team Number]]="","",COUNTIF(CoreValuesResults[[#This Row],[Gracious Professionalism 1]:[Gracious Professionalism 5]],""))</f>
        <v/>
      </c>
      <c r="V40" s="72" t="str">
        <f>IF(CoreValuesResults[[#This Row],[Team Number]]="","",SUM(CoreValuesResults[[#This Row],[Gracious Professionalism 1]:[Gracious Professionalism 5]]))</f>
        <v/>
      </c>
      <c r="W40"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0" s="116">
        <f>SUM(CoreValuesResults[[#This Row],[Discovery (IP)]:[Fun (RD)]],CoreValuesResults[[#This Row],[Adjusted Gracious Professionalism Score]])</f>
        <v>0</v>
      </c>
      <c r="Y40" s="48">
        <f>IF(CoreValuesResults[[#This Row],[Team Number]]&gt;0,MIN(_xlfn.RANK.EQ(CoreValuesResults[[#This Row],[Core Values Score]],CoreValuesResults[Core Values Score],0),NumberOfTeams),NumberOfTeams+1)</f>
        <v>1</v>
      </c>
    </row>
    <row r="41" spans="1:25" ht="30" customHeight="1">
      <c r="A41" s="88"/>
      <c r="B41" s="89" t="str">
        <f>IF(ISNA(INDEX(OfficialTeamList[Team Name],MATCH(CoreValuesResults[[#This Row],[Team Number]], OfficialTeamList[Team Number],0))),"",INDEX(OfficialTeamList[Team Name],MATCH(CoreValuesResults[[#This Row],[Team Number]], OfficialTeamList[Team Number],0)))</f>
        <v/>
      </c>
      <c r="C41" s="72"/>
      <c r="D41" s="72"/>
      <c r="E41" s="72"/>
      <c r="F41" s="115" t="str">
        <f>_xlfn.IFNA(IF(INDEX('Innovation Project Input'!D:D,MATCH(CoreValuesResults[[#This Row],[Team Number]],'Innovation Project Input'!A:A,0))="","",INDEX('Innovation Project Input'!D:D,MATCH(CoreValuesResults[[#This Row],[Team Number]],'Innovation Project Input'!A:A,0))),"")</f>
        <v/>
      </c>
      <c r="G41" s="115" t="str">
        <f>_xlfn.IFNA(INDEX('Innovation Project Input'!F:F,MATCH(CoreValuesResults[[#This Row],[Team Number]],'Innovation Project Input'!A:A,0)),"")</f>
        <v/>
      </c>
      <c r="H41" s="115" t="str">
        <f>_xlfn.IFNA(INDEX('Innovation Project Input'!G:G,MATCH(CoreValuesResults[[#This Row],[Team Number]],'Innovation Project Input'!A:A,0)),"")</f>
        <v/>
      </c>
      <c r="I41" s="115" t="str">
        <f>_xlfn.IFNA(INDEX('Innovation Project Input'!K:K,MATCH(CoreValuesResults[[#This Row],[Team Number]],'Innovation Project Input'!A:A,0)),"")</f>
        <v/>
      </c>
      <c r="J41" s="115" t="str">
        <f>_xlfn.IFNA(INDEX('Innovation Project Input'!L:L,MATCH(CoreValuesResults[[#This Row],[Team Number]],'Innovation Project Input'!A:A,0)),"")</f>
        <v/>
      </c>
      <c r="K41" s="115" t="str">
        <f>_xlfn.IFNA(INDEX('Robot Design Input'!D:D,MATCH(CoreValuesResults[[#This Row],[Team Number]],'Robot Design Input'!A:A,0)),"")</f>
        <v/>
      </c>
      <c r="L41" s="115" t="str">
        <f>_xlfn.IFNA(INDEX('Robot Design Input'!E:E,MATCH(CoreValuesResults[[#This Row],[Team Number]],'Robot Design Input'!A:A,0)),"")</f>
        <v/>
      </c>
      <c r="M41" s="115" t="str">
        <f>_xlfn.IFNA(INDEX('Robot Design Input'!J:J,MATCH(CoreValuesResults[[#This Row],[Team Number]],'Robot Design Input'!A:A,0)),"")</f>
        <v/>
      </c>
      <c r="N41" s="115" t="str">
        <f>_xlfn.IFNA(INDEX('Robot Design Input'!K:K,MATCH(CoreValuesResults[[#This Row],[Team Number]],'Robot Design Input'!A:A,0)),"")</f>
        <v/>
      </c>
      <c r="O41" s="115" t="str">
        <f>_xlfn.IFNA(INDEX('Robot Design Input'!L:L,MATCH(CoreValuesResults[[#This Row],[Team Number]],'Robot Design Input'!A:A,0)),"")</f>
        <v/>
      </c>
      <c r="P41" s="72" t="str">
        <f>_xlfn.IFNA(IF(INDEX('Robot Game Scores'!I:I,MATCH(CoreValuesResults[[#This Row],[Team Number]],'Robot Game Scores'!B:B,0))="","",INDEX('Robot Game Scores'!I:I,MATCH(CoreValuesResults[[#This Row],[Team Number]],'Robot Game Scores'!B:B,0))),"")</f>
        <v/>
      </c>
      <c r="Q41" s="72" t="str">
        <f>_xlfn.IFNA(IF(INDEX('Robot Game Scores'!J:J,MATCH(CoreValuesResults[[#This Row],[Team Number]],'Robot Game Scores'!B:B,0))="","",INDEX('Robot Game Scores'!J:J,MATCH(CoreValuesResults[[#This Row],[Team Number]],'Robot Game Scores'!B:B,0))),"")</f>
        <v/>
      </c>
      <c r="R41" s="72" t="str">
        <f>_xlfn.IFNA(IF(INDEX('Robot Game Scores'!K:K,MATCH(CoreValuesResults[[#This Row],[Team Number]],'Robot Game Scores'!B:B,0))="","",INDEX('Robot Game Scores'!K:K,MATCH(CoreValuesResults[[#This Row],[Team Number]],'Robot Game Scores'!B:B,0))),"")</f>
        <v/>
      </c>
      <c r="S41" s="72" t="str">
        <f>_xlfn.IFNA(IF(INDEX('Robot Game Scores'!L:L,MATCH(CoreValuesResults[[#This Row],[Team Number]],'Robot Game Scores'!B:B,0))="","",INDEX('Robot Game Scores'!I:I,MATCH(CoreValuesResults[[#This Row],[Team Number]],'Robot Game Scores'!B:B,0))),"")</f>
        <v/>
      </c>
      <c r="T41" s="72" t="str">
        <f>_xlfn.IFNA(IF(INDEX('Robot Game Scores'!M:M,MATCH(CoreValuesResults[[#This Row],[Team Number]],'Robot Game Scores'!B:B,0))="","",INDEX('Robot Game Scores'!M:M,MATCH(CoreValuesResults[[#This Row],[Team Number]],'Robot Game Scores'!B:B,0))),"")</f>
        <v/>
      </c>
      <c r="U41" s="72" t="str">
        <f>IF(CoreValuesResults[[#This Row],[Team Number]]="","",COUNTIF(CoreValuesResults[[#This Row],[Gracious Professionalism 1]:[Gracious Professionalism 5]],""))</f>
        <v/>
      </c>
      <c r="V41" s="72" t="str">
        <f>IF(CoreValuesResults[[#This Row],[Team Number]]="","",SUM(CoreValuesResults[[#This Row],[Gracious Professionalism 1]:[Gracious Professionalism 5]]))</f>
        <v/>
      </c>
      <c r="W41"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1" s="116">
        <f>SUM(CoreValuesResults[[#This Row],[Discovery (IP)]:[Fun (RD)]],CoreValuesResults[[#This Row],[Adjusted Gracious Professionalism Score]])</f>
        <v>0</v>
      </c>
      <c r="Y41" s="48">
        <f>IF(CoreValuesResults[[#This Row],[Team Number]]&gt;0,MIN(_xlfn.RANK.EQ(CoreValuesResults[[#This Row],[Core Values Score]],CoreValuesResults[Core Values Score],0),NumberOfTeams),NumberOfTeams+1)</f>
        <v>1</v>
      </c>
    </row>
    <row r="42" spans="1:25" ht="30" customHeight="1">
      <c r="A42" s="88"/>
      <c r="B42" s="89" t="str">
        <f>IF(ISNA(INDEX(OfficialTeamList[Team Name],MATCH(CoreValuesResults[[#This Row],[Team Number]], OfficialTeamList[Team Number],0))),"",INDEX(OfficialTeamList[Team Name],MATCH(CoreValuesResults[[#This Row],[Team Number]], OfficialTeamList[Team Number],0)))</f>
        <v/>
      </c>
      <c r="C42" s="72"/>
      <c r="D42" s="72"/>
      <c r="E42" s="72"/>
      <c r="F42" s="115" t="str">
        <f>_xlfn.IFNA(IF(INDEX('Innovation Project Input'!D:D,MATCH(CoreValuesResults[[#This Row],[Team Number]],'Innovation Project Input'!A:A,0))="","",INDEX('Innovation Project Input'!D:D,MATCH(CoreValuesResults[[#This Row],[Team Number]],'Innovation Project Input'!A:A,0))),"")</f>
        <v/>
      </c>
      <c r="G42" s="115" t="str">
        <f>_xlfn.IFNA(INDEX('Innovation Project Input'!F:F,MATCH(CoreValuesResults[[#This Row],[Team Number]],'Innovation Project Input'!A:A,0)),"")</f>
        <v/>
      </c>
      <c r="H42" s="115" t="str">
        <f>_xlfn.IFNA(INDEX('Innovation Project Input'!G:G,MATCH(CoreValuesResults[[#This Row],[Team Number]],'Innovation Project Input'!A:A,0)),"")</f>
        <v/>
      </c>
      <c r="I42" s="115" t="str">
        <f>_xlfn.IFNA(INDEX('Innovation Project Input'!K:K,MATCH(CoreValuesResults[[#This Row],[Team Number]],'Innovation Project Input'!A:A,0)),"")</f>
        <v/>
      </c>
      <c r="J42" s="115" t="str">
        <f>_xlfn.IFNA(INDEX('Innovation Project Input'!L:L,MATCH(CoreValuesResults[[#This Row],[Team Number]],'Innovation Project Input'!A:A,0)),"")</f>
        <v/>
      </c>
      <c r="K42" s="115" t="str">
        <f>_xlfn.IFNA(INDEX('Robot Design Input'!D:D,MATCH(CoreValuesResults[[#This Row],[Team Number]],'Robot Design Input'!A:A,0)),"")</f>
        <v/>
      </c>
      <c r="L42" s="115" t="str">
        <f>_xlfn.IFNA(INDEX('Robot Design Input'!E:E,MATCH(CoreValuesResults[[#This Row],[Team Number]],'Robot Design Input'!A:A,0)),"")</f>
        <v/>
      </c>
      <c r="M42" s="115" t="str">
        <f>_xlfn.IFNA(INDEX('Robot Design Input'!J:J,MATCH(CoreValuesResults[[#This Row],[Team Number]],'Robot Design Input'!A:A,0)),"")</f>
        <v/>
      </c>
      <c r="N42" s="115" t="str">
        <f>_xlfn.IFNA(INDEX('Robot Design Input'!K:K,MATCH(CoreValuesResults[[#This Row],[Team Number]],'Robot Design Input'!A:A,0)),"")</f>
        <v/>
      </c>
      <c r="O42" s="115" t="str">
        <f>_xlfn.IFNA(INDEX('Robot Design Input'!L:L,MATCH(CoreValuesResults[[#This Row],[Team Number]],'Robot Design Input'!A:A,0)),"")</f>
        <v/>
      </c>
      <c r="P42" s="72" t="str">
        <f>_xlfn.IFNA(IF(INDEX('Robot Game Scores'!I:I,MATCH(CoreValuesResults[[#This Row],[Team Number]],'Robot Game Scores'!B:B,0))="","",INDEX('Robot Game Scores'!I:I,MATCH(CoreValuesResults[[#This Row],[Team Number]],'Robot Game Scores'!B:B,0))),"")</f>
        <v/>
      </c>
      <c r="Q42" s="72" t="str">
        <f>_xlfn.IFNA(IF(INDEX('Robot Game Scores'!J:J,MATCH(CoreValuesResults[[#This Row],[Team Number]],'Robot Game Scores'!B:B,0))="","",INDEX('Robot Game Scores'!J:J,MATCH(CoreValuesResults[[#This Row],[Team Number]],'Robot Game Scores'!B:B,0))),"")</f>
        <v/>
      </c>
      <c r="R42" s="72" t="str">
        <f>_xlfn.IFNA(IF(INDEX('Robot Game Scores'!K:K,MATCH(CoreValuesResults[[#This Row],[Team Number]],'Robot Game Scores'!B:B,0))="","",INDEX('Robot Game Scores'!K:K,MATCH(CoreValuesResults[[#This Row],[Team Number]],'Robot Game Scores'!B:B,0))),"")</f>
        <v/>
      </c>
      <c r="S42" s="72" t="str">
        <f>_xlfn.IFNA(IF(INDEX('Robot Game Scores'!L:L,MATCH(CoreValuesResults[[#This Row],[Team Number]],'Robot Game Scores'!B:B,0))="","",INDEX('Robot Game Scores'!I:I,MATCH(CoreValuesResults[[#This Row],[Team Number]],'Robot Game Scores'!B:B,0))),"")</f>
        <v/>
      </c>
      <c r="T42" s="72" t="str">
        <f>_xlfn.IFNA(IF(INDEX('Robot Game Scores'!M:M,MATCH(CoreValuesResults[[#This Row],[Team Number]],'Robot Game Scores'!B:B,0))="","",INDEX('Robot Game Scores'!M:M,MATCH(CoreValuesResults[[#This Row],[Team Number]],'Robot Game Scores'!B:B,0))),"")</f>
        <v/>
      </c>
      <c r="U42" s="72" t="str">
        <f>IF(CoreValuesResults[[#This Row],[Team Number]]="","",COUNTIF(CoreValuesResults[[#This Row],[Gracious Professionalism 1]:[Gracious Professionalism 5]],""))</f>
        <v/>
      </c>
      <c r="V42" s="72" t="str">
        <f>IF(CoreValuesResults[[#This Row],[Team Number]]="","",SUM(CoreValuesResults[[#This Row],[Gracious Professionalism 1]:[Gracious Professionalism 5]]))</f>
        <v/>
      </c>
      <c r="W4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2" s="116">
        <f>SUM(CoreValuesResults[[#This Row],[Discovery (IP)]:[Fun (RD)]],CoreValuesResults[[#This Row],[Adjusted Gracious Professionalism Score]])</f>
        <v>0</v>
      </c>
      <c r="Y42" s="48">
        <f>IF(CoreValuesResults[[#This Row],[Team Number]]&gt;0,MIN(_xlfn.RANK.EQ(CoreValuesResults[[#This Row],[Core Values Score]],CoreValuesResults[Core Values Score],0),NumberOfTeams),NumberOfTeams+1)</f>
        <v>1</v>
      </c>
    </row>
    <row r="43" spans="1:25" ht="30" customHeight="1">
      <c r="A43" s="88"/>
      <c r="B43" s="89" t="str">
        <f>IF(ISNA(INDEX(OfficialTeamList[Team Name],MATCH(CoreValuesResults[[#This Row],[Team Number]], OfficialTeamList[Team Number],0))),"",INDEX(OfficialTeamList[Team Name],MATCH(CoreValuesResults[[#This Row],[Team Number]], OfficialTeamList[Team Number],0)))</f>
        <v/>
      </c>
      <c r="C43" s="72"/>
      <c r="D43" s="72"/>
      <c r="E43" s="72"/>
      <c r="F43" s="115" t="str">
        <f>_xlfn.IFNA(IF(INDEX('Innovation Project Input'!D:D,MATCH(CoreValuesResults[[#This Row],[Team Number]],'Innovation Project Input'!A:A,0))="","",INDEX('Innovation Project Input'!D:D,MATCH(CoreValuesResults[[#This Row],[Team Number]],'Innovation Project Input'!A:A,0))),"")</f>
        <v/>
      </c>
      <c r="G43" s="115" t="str">
        <f>_xlfn.IFNA(INDEX('Innovation Project Input'!F:F,MATCH(CoreValuesResults[[#This Row],[Team Number]],'Innovation Project Input'!A:A,0)),"")</f>
        <v/>
      </c>
      <c r="H43" s="115" t="str">
        <f>_xlfn.IFNA(INDEX('Innovation Project Input'!G:G,MATCH(CoreValuesResults[[#This Row],[Team Number]],'Innovation Project Input'!A:A,0)),"")</f>
        <v/>
      </c>
      <c r="I43" s="115" t="str">
        <f>_xlfn.IFNA(INDEX('Innovation Project Input'!K:K,MATCH(CoreValuesResults[[#This Row],[Team Number]],'Innovation Project Input'!A:A,0)),"")</f>
        <v/>
      </c>
      <c r="J43" s="115" t="str">
        <f>_xlfn.IFNA(INDEX('Innovation Project Input'!L:L,MATCH(CoreValuesResults[[#This Row],[Team Number]],'Innovation Project Input'!A:A,0)),"")</f>
        <v/>
      </c>
      <c r="K43" s="115" t="str">
        <f>_xlfn.IFNA(INDEX('Robot Design Input'!D:D,MATCH(CoreValuesResults[[#This Row],[Team Number]],'Robot Design Input'!A:A,0)),"")</f>
        <v/>
      </c>
      <c r="L43" s="115" t="str">
        <f>_xlfn.IFNA(INDEX('Robot Design Input'!E:E,MATCH(CoreValuesResults[[#This Row],[Team Number]],'Robot Design Input'!A:A,0)),"")</f>
        <v/>
      </c>
      <c r="M43" s="115" t="str">
        <f>_xlfn.IFNA(INDEX('Robot Design Input'!J:J,MATCH(CoreValuesResults[[#This Row],[Team Number]],'Robot Design Input'!A:A,0)),"")</f>
        <v/>
      </c>
      <c r="N43" s="115" t="str">
        <f>_xlfn.IFNA(INDEX('Robot Design Input'!K:K,MATCH(CoreValuesResults[[#This Row],[Team Number]],'Robot Design Input'!A:A,0)),"")</f>
        <v/>
      </c>
      <c r="O43" s="115" t="str">
        <f>_xlfn.IFNA(INDEX('Robot Design Input'!L:L,MATCH(CoreValuesResults[[#This Row],[Team Number]],'Robot Design Input'!A:A,0)),"")</f>
        <v/>
      </c>
      <c r="P43" s="72" t="str">
        <f>_xlfn.IFNA(IF(INDEX('Robot Game Scores'!I:I,MATCH(CoreValuesResults[[#This Row],[Team Number]],'Robot Game Scores'!B:B,0))="","",INDEX('Robot Game Scores'!I:I,MATCH(CoreValuesResults[[#This Row],[Team Number]],'Robot Game Scores'!B:B,0))),"")</f>
        <v/>
      </c>
      <c r="Q43" s="72" t="str">
        <f>_xlfn.IFNA(IF(INDEX('Robot Game Scores'!J:J,MATCH(CoreValuesResults[[#This Row],[Team Number]],'Robot Game Scores'!B:B,0))="","",INDEX('Robot Game Scores'!J:J,MATCH(CoreValuesResults[[#This Row],[Team Number]],'Robot Game Scores'!B:B,0))),"")</f>
        <v/>
      </c>
      <c r="R43" s="72" t="str">
        <f>_xlfn.IFNA(IF(INDEX('Robot Game Scores'!K:K,MATCH(CoreValuesResults[[#This Row],[Team Number]],'Robot Game Scores'!B:B,0))="","",INDEX('Robot Game Scores'!K:K,MATCH(CoreValuesResults[[#This Row],[Team Number]],'Robot Game Scores'!B:B,0))),"")</f>
        <v/>
      </c>
      <c r="S43" s="72" t="str">
        <f>_xlfn.IFNA(IF(INDEX('Robot Game Scores'!L:L,MATCH(CoreValuesResults[[#This Row],[Team Number]],'Robot Game Scores'!B:B,0))="","",INDEX('Robot Game Scores'!I:I,MATCH(CoreValuesResults[[#This Row],[Team Number]],'Robot Game Scores'!B:B,0))),"")</f>
        <v/>
      </c>
      <c r="T43" s="72" t="str">
        <f>_xlfn.IFNA(IF(INDEX('Robot Game Scores'!M:M,MATCH(CoreValuesResults[[#This Row],[Team Number]],'Robot Game Scores'!B:B,0))="","",INDEX('Robot Game Scores'!M:M,MATCH(CoreValuesResults[[#This Row],[Team Number]],'Robot Game Scores'!B:B,0))),"")</f>
        <v/>
      </c>
      <c r="U43" s="72" t="str">
        <f>IF(CoreValuesResults[[#This Row],[Team Number]]="","",COUNTIF(CoreValuesResults[[#This Row],[Gracious Professionalism 1]:[Gracious Professionalism 5]],""))</f>
        <v/>
      </c>
      <c r="V43" s="72" t="str">
        <f>IF(CoreValuesResults[[#This Row],[Team Number]]="","",SUM(CoreValuesResults[[#This Row],[Gracious Professionalism 1]:[Gracious Professionalism 5]]))</f>
        <v/>
      </c>
      <c r="W4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3" s="116">
        <f>SUM(CoreValuesResults[[#This Row],[Discovery (IP)]:[Fun (RD)]],CoreValuesResults[[#This Row],[Adjusted Gracious Professionalism Score]])</f>
        <v>0</v>
      </c>
      <c r="Y43" s="48">
        <f>IF(CoreValuesResults[[#This Row],[Team Number]]&gt;0,MIN(_xlfn.RANK.EQ(CoreValuesResults[[#This Row],[Core Values Score]],CoreValuesResults[Core Values Score],0),NumberOfTeams),NumberOfTeams+1)</f>
        <v>1</v>
      </c>
    </row>
    <row r="44" spans="1:25" ht="30" customHeight="1">
      <c r="A44" s="88"/>
      <c r="B44" s="89" t="str">
        <f>IF(ISNA(INDEX(OfficialTeamList[Team Name],MATCH(CoreValuesResults[[#This Row],[Team Number]], OfficialTeamList[Team Number],0))),"",INDEX(OfficialTeamList[Team Name],MATCH(CoreValuesResults[[#This Row],[Team Number]], OfficialTeamList[Team Number],0)))</f>
        <v/>
      </c>
      <c r="C44" s="72"/>
      <c r="D44" s="72"/>
      <c r="E44" s="72"/>
      <c r="F44" s="115" t="str">
        <f>_xlfn.IFNA(IF(INDEX('Innovation Project Input'!D:D,MATCH(CoreValuesResults[[#This Row],[Team Number]],'Innovation Project Input'!A:A,0))="","",INDEX('Innovation Project Input'!D:D,MATCH(CoreValuesResults[[#This Row],[Team Number]],'Innovation Project Input'!A:A,0))),"")</f>
        <v/>
      </c>
      <c r="G44" s="115" t="str">
        <f>_xlfn.IFNA(INDEX('Innovation Project Input'!F:F,MATCH(CoreValuesResults[[#This Row],[Team Number]],'Innovation Project Input'!A:A,0)),"")</f>
        <v/>
      </c>
      <c r="H44" s="115" t="str">
        <f>_xlfn.IFNA(INDEX('Innovation Project Input'!G:G,MATCH(CoreValuesResults[[#This Row],[Team Number]],'Innovation Project Input'!A:A,0)),"")</f>
        <v/>
      </c>
      <c r="I44" s="115" t="str">
        <f>_xlfn.IFNA(INDEX('Innovation Project Input'!K:K,MATCH(CoreValuesResults[[#This Row],[Team Number]],'Innovation Project Input'!A:A,0)),"")</f>
        <v/>
      </c>
      <c r="J44" s="115" t="str">
        <f>_xlfn.IFNA(INDEX('Innovation Project Input'!L:L,MATCH(CoreValuesResults[[#This Row],[Team Number]],'Innovation Project Input'!A:A,0)),"")</f>
        <v/>
      </c>
      <c r="K44" s="115" t="str">
        <f>_xlfn.IFNA(INDEX('Robot Design Input'!D:D,MATCH(CoreValuesResults[[#This Row],[Team Number]],'Robot Design Input'!A:A,0)),"")</f>
        <v/>
      </c>
      <c r="L44" s="115" t="str">
        <f>_xlfn.IFNA(INDEX('Robot Design Input'!E:E,MATCH(CoreValuesResults[[#This Row],[Team Number]],'Robot Design Input'!A:A,0)),"")</f>
        <v/>
      </c>
      <c r="M44" s="115" t="str">
        <f>_xlfn.IFNA(INDEX('Robot Design Input'!J:J,MATCH(CoreValuesResults[[#This Row],[Team Number]],'Robot Design Input'!A:A,0)),"")</f>
        <v/>
      </c>
      <c r="N44" s="115" t="str">
        <f>_xlfn.IFNA(INDEX('Robot Design Input'!K:K,MATCH(CoreValuesResults[[#This Row],[Team Number]],'Robot Design Input'!A:A,0)),"")</f>
        <v/>
      </c>
      <c r="O44" s="115" t="str">
        <f>_xlfn.IFNA(INDEX('Robot Design Input'!L:L,MATCH(CoreValuesResults[[#This Row],[Team Number]],'Robot Design Input'!A:A,0)),"")</f>
        <v/>
      </c>
      <c r="P44" s="72" t="str">
        <f>_xlfn.IFNA(IF(INDEX('Robot Game Scores'!I:I,MATCH(CoreValuesResults[[#This Row],[Team Number]],'Robot Game Scores'!B:B,0))="","",INDEX('Robot Game Scores'!I:I,MATCH(CoreValuesResults[[#This Row],[Team Number]],'Robot Game Scores'!B:B,0))),"")</f>
        <v/>
      </c>
      <c r="Q44" s="72" t="str">
        <f>_xlfn.IFNA(IF(INDEX('Robot Game Scores'!J:J,MATCH(CoreValuesResults[[#This Row],[Team Number]],'Robot Game Scores'!B:B,0))="","",INDEX('Robot Game Scores'!J:J,MATCH(CoreValuesResults[[#This Row],[Team Number]],'Robot Game Scores'!B:B,0))),"")</f>
        <v/>
      </c>
      <c r="R44" s="72" t="str">
        <f>_xlfn.IFNA(IF(INDEX('Robot Game Scores'!K:K,MATCH(CoreValuesResults[[#This Row],[Team Number]],'Robot Game Scores'!B:B,0))="","",INDEX('Robot Game Scores'!K:K,MATCH(CoreValuesResults[[#This Row],[Team Number]],'Robot Game Scores'!B:B,0))),"")</f>
        <v/>
      </c>
      <c r="S44" s="72" t="str">
        <f>_xlfn.IFNA(IF(INDEX('Robot Game Scores'!L:L,MATCH(CoreValuesResults[[#This Row],[Team Number]],'Robot Game Scores'!B:B,0))="","",INDEX('Robot Game Scores'!I:I,MATCH(CoreValuesResults[[#This Row],[Team Number]],'Robot Game Scores'!B:B,0))),"")</f>
        <v/>
      </c>
      <c r="T44" s="72" t="str">
        <f>_xlfn.IFNA(IF(INDEX('Robot Game Scores'!M:M,MATCH(CoreValuesResults[[#This Row],[Team Number]],'Robot Game Scores'!B:B,0))="","",INDEX('Robot Game Scores'!M:M,MATCH(CoreValuesResults[[#This Row],[Team Number]],'Robot Game Scores'!B:B,0))),"")</f>
        <v/>
      </c>
      <c r="U44" s="72" t="str">
        <f>IF(CoreValuesResults[[#This Row],[Team Number]]="","",COUNTIF(CoreValuesResults[[#This Row],[Gracious Professionalism 1]:[Gracious Professionalism 5]],""))</f>
        <v/>
      </c>
      <c r="V44" s="72" t="str">
        <f>IF(CoreValuesResults[[#This Row],[Team Number]]="","",SUM(CoreValuesResults[[#This Row],[Gracious Professionalism 1]:[Gracious Professionalism 5]]))</f>
        <v/>
      </c>
      <c r="W4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4" s="116">
        <f>SUM(CoreValuesResults[[#This Row],[Discovery (IP)]:[Fun (RD)]],CoreValuesResults[[#This Row],[Adjusted Gracious Professionalism Score]])</f>
        <v>0</v>
      </c>
      <c r="Y44" s="48">
        <f>IF(CoreValuesResults[[#This Row],[Team Number]]&gt;0,MIN(_xlfn.RANK.EQ(CoreValuesResults[[#This Row],[Core Values Score]],CoreValuesResults[Core Values Score],0),NumberOfTeams),NumberOfTeams+1)</f>
        <v>1</v>
      </c>
    </row>
    <row r="45" spans="1:25" ht="30" customHeight="1">
      <c r="A45" s="88"/>
      <c r="B45" s="89" t="str">
        <f>IF(ISNA(INDEX(OfficialTeamList[Team Name],MATCH(CoreValuesResults[[#This Row],[Team Number]], OfficialTeamList[Team Number],0))),"",INDEX(OfficialTeamList[Team Name],MATCH(CoreValuesResults[[#This Row],[Team Number]], OfficialTeamList[Team Number],0)))</f>
        <v/>
      </c>
      <c r="C45" s="72"/>
      <c r="D45" s="72"/>
      <c r="E45" s="72"/>
      <c r="F45" s="115" t="str">
        <f>_xlfn.IFNA(IF(INDEX('Innovation Project Input'!D:D,MATCH(CoreValuesResults[[#This Row],[Team Number]],'Innovation Project Input'!A:A,0))="","",INDEX('Innovation Project Input'!D:D,MATCH(CoreValuesResults[[#This Row],[Team Number]],'Innovation Project Input'!A:A,0))),"")</f>
        <v/>
      </c>
      <c r="G45" s="115" t="str">
        <f>_xlfn.IFNA(INDEX('Innovation Project Input'!F:F,MATCH(CoreValuesResults[[#This Row],[Team Number]],'Innovation Project Input'!A:A,0)),"")</f>
        <v/>
      </c>
      <c r="H45" s="115" t="str">
        <f>_xlfn.IFNA(INDEX('Innovation Project Input'!G:G,MATCH(CoreValuesResults[[#This Row],[Team Number]],'Innovation Project Input'!A:A,0)),"")</f>
        <v/>
      </c>
      <c r="I45" s="115" t="str">
        <f>_xlfn.IFNA(INDEX('Innovation Project Input'!K:K,MATCH(CoreValuesResults[[#This Row],[Team Number]],'Innovation Project Input'!A:A,0)),"")</f>
        <v/>
      </c>
      <c r="J45" s="115" t="str">
        <f>_xlfn.IFNA(INDEX('Innovation Project Input'!L:L,MATCH(CoreValuesResults[[#This Row],[Team Number]],'Innovation Project Input'!A:A,0)),"")</f>
        <v/>
      </c>
      <c r="K45" s="115" t="str">
        <f>_xlfn.IFNA(INDEX('Robot Design Input'!D:D,MATCH(CoreValuesResults[[#This Row],[Team Number]],'Robot Design Input'!A:A,0)),"")</f>
        <v/>
      </c>
      <c r="L45" s="115" t="str">
        <f>_xlfn.IFNA(INDEX('Robot Design Input'!E:E,MATCH(CoreValuesResults[[#This Row],[Team Number]],'Robot Design Input'!A:A,0)),"")</f>
        <v/>
      </c>
      <c r="M45" s="115" t="str">
        <f>_xlfn.IFNA(INDEX('Robot Design Input'!J:J,MATCH(CoreValuesResults[[#This Row],[Team Number]],'Robot Design Input'!A:A,0)),"")</f>
        <v/>
      </c>
      <c r="N45" s="115" t="str">
        <f>_xlfn.IFNA(INDEX('Robot Design Input'!K:K,MATCH(CoreValuesResults[[#This Row],[Team Number]],'Robot Design Input'!A:A,0)),"")</f>
        <v/>
      </c>
      <c r="O45" s="115" t="str">
        <f>_xlfn.IFNA(INDEX('Robot Design Input'!L:L,MATCH(CoreValuesResults[[#This Row],[Team Number]],'Robot Design Input'!A:A,0)),"")</f>
        <v/>
      </c>
      <c r="P45" s="72" t="str">
        <f>_xlfn.IFNA(IF(INDEX('Robot Game Scores'!I:I,MATCH(CoreValuesResults[[#This Row],[Team Number]],'Robot Game Scores'!B:B,0))="","",INDEX('Robot Game Scores'!I:I,MATCH(CoreValuesResults[[#This Row],[Team Number]],'Robot Game Scores'!B:B,0))),"")</f>
        <v/>
      </c>
      <c r="Q45" s="72" t="str">
        <f>_xlfn.IFNA(IF(INDEX('Robot Game Scores'!J:J,MATCH(CoreValuesResults[[#This Row],[Team Number]],'Robot Game Scores'!B:B,0))="","",INDEX('Robot Game Scores'!J:J,MATCH(CoreValuesResults[[#This Row],[Team Number]],'Robot Game Scores'!B:B,0))),"")</f>
        <v/>
      </c>
      <c r="R45" s="72" t="str">
        <f>_xlfn.IFNA(IF(INDEX('Robot Game Scores'!K:K,MATCH(CoreValuesResults[[#This Row],[Team Number]],'Robot Game Scores'!B:B,0))="","",INDEX('Robot Game Scores'!K:K,MATCH(CoreValuesResults[[#This Row],[Team Number]],'Robot Game Scores'!B:B,0))),"")</f>
        <v/>
      </c>
      <c r="S45" s="72" t="str">
        <f>_xlfn.IFNA(IF(INDEX('Robot Game Scores'!L:L,MATCH(CoreValuesResults[[#This Row],[Team Number]],'Robot Game Scores'!B:B,0))="","",INDEX('Robot Game Scores'!I:I,MATCH(CoreValuesResults[[#This Row],[Team Number]],'Robot Game Scores'!B:B,0))),"")</f>
        <v/>
      </c>
      <c r="T45" s="72" t="str">
        <f>_xlfn.IFNA(IF(INDEX('Robot Game Scores'!M:M,MATCH(CoreValuesResults[[#This Row],[Team Number]],'Robot Game Scores'!B:B,0))="","",INDEX('Robot Game Scores'!M:M,MATCH(CoreValuesResults[[#This Row],[Team Number]],'Robot Game Scores'!B:B,0))),"")</f>
        <v/>
      </c>
      <c r="U45" s="72" t="str">
        <f>IF(CoreValuesResults[[#This Row],[Team Number]]="","",COUNTIF(CoreValuesResults[[#This Row],[Gracious Professionalism 1]:[Gracious Professionalism 5]],""))</f>
        <v/>
      </c>
      <c r="V45" s="72" t="str">
        <f>IF(CoreValuesResults[[#This Row],[Team Number]]="","",SUM(CoreValuesResults[[#This Row],[Gracious Professionalism 1]:[Gracious Professionalism 5]]))</f>
        <v/>
      </c>
      <c r="W4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5" s="116">
        <f>SUM(CoreValuesResults[[#This Row],[Discovery (IP)]:[Fun (RD)]],CoreValuesResults[[#This Row],[Adjusted Gracious Professionalism Score]])</f>
        <v>0</v>
      </c>
      <c r="Y45" s="48">
        <f>IF(CoreValuesResults[[#This Row],[Team Number]]&gt;0,MIN(_xlfn.RANK.EQ(CoreValuesResults[[#This Row],[Core Values Score]],CoreValuesResults[Core Values Score],0),NumberOfTeams),NumberOfTeams+1)</f>
        <v>1</v>
      </c>
    </row>
    <row r="46" spans="1:25" ht="30" customHeight="1">
      <c r="A46" s="88"/>
      <c r="B46" s="89" t="str">
        <f>IF(ISNA(INDEX(OfficialTeamList[Team Name],MATCH(CoreValuesResults[[#This Row],[Team Number]], OfficialTeamList[Team Number],0))),"",INDEX(OfficialTeamList[Team Name],MATCH(CoreValuesResults[[#This Row],[Team Number]], OfficialTeamList[Team Number],0)))</f>
        <v/>
      </c>
      <c r="C46" s="72"/>
      <c r="D46" s="72"/>
      <c r="E46" s="72"/>
      <c r="F46" s="115" t="str">
        <f>_xlfn.IFNA(IF(INDEX('Innovation Project Input'!D:D,MATCH(CoreValuesResults[[#This Row],[Team Number]],'Innovation Project Input'!A:A,0))="","",INDEX('Innovation Project Input'!D:D,MATCH(CoreValuesResults[[#This Row],[Team Number]],'Innovation Project Input'!A:A,0))),"")</f>
        <v/>
      </c>
      <c r="G46" s="115" t="str">
        <f>_xlfn.IFNA(INDEX('Innovation Project Input'!F:F,MATCH(CoreValuesResults[[#This Row],[Team Number]],'Innovation Project Input'!A:A,0)),"")</f>
        <v/>
      </c>
      <c r="H46" s="115" t="str">
        <f>_xlfn.IFNA(INDEX('Innovation Project Input'!G:G,MATCH(CoreValuesResults[[#This Row],[Team Number]],'Innovation Project Input'!A:A,0)),"")</f>
        <v/>
      </c>
      <c r="I46" s="115" t="str">
        <f>_xlfn.IFNA(INDEX('Innovation Project Input'!K:K,MATCH(CoreValuesResults[[#This Row],[Team Number]],'Innovation Project Input'!A:A,0)),"")</f>
        <v/>
      </c>
      <c r="J46" s="115" t="str">
        <f>_xlfn.IFNA(INDEX('Innovation Project Input'!L:L,MATCH(CoreValuesResults[[#This Row],[Team Number]],'Innovation Project Input'!A:A,0)),"")</f>
        <v/>
      </c>
      <c r="K46" s="115" t="str">
        <f>_xlfn.IFNA(INDEX('Robot Design Input'!D:D,MATCH(CoreValuesResults[[#This Row],[Team Number]],'Robot Design Input'!A:A,0)),"")</f>
        <v/>
      </c>
      <c r="L46" s="115" t="str">
        <f>_xlfn.IFNA(INDEX('Robot Design Input'!E:E,MATCH(CoreValuesResults[[#This Row],[Team Number]],'Robot Design Input'!A:A,0)),"")</f>
        <v/>
      </c>
      <c r="M46" s="115" t="str">
        <f>_xlfn.IFNA(INDEX('Robot Design Input'!J:J,MATCH(CoreValuesResults[[#This Row],[Team Number]],'Robot Design Input'!A:A,0)),"")</f>
        <v/>
      </c>
      <c r="N46" s="115" t="str">
        <f>_xlfn.IFNA(INDEX('Robot Design Input'!K:K,MATCH(CoreValuesResults[[#This Row],[Team Number]],'Robot Design Input'!A:A,0)),"")</f>
        <v/>
      </c>
      <c r="O46" s="115" t="str">
        <f>_xlfn.IFNA(INDEX('Robot Design Input'!L:L,MATCH(CoreValuesResults[[#This Row],[Team Number]],'Robot Design Input'!A:A,0)),"")</f>
        <v/>
      </c>
      <c r="P46" s="72" t="str">
        <f>_xlfn.IFNA(IF(INDEX('Robot Game Scores'!I:I,MATCH(CoreValuesResults[[#This Row],[Team Number]],'Robot Game Scores'!B:B,0))="","",INDEX('Robot Game Scores'!I:I,MATCH(CoreValuesResults[[#This Row],[Team Number]],'Robot Game Scores'!B:B,0))),"")</f>
        <v/>
      </c>
      <c r="Q46" s="72" t="str">
        <f>_xlfn.IFNA(IF(INDEX('Robot Game Scores'!J:J,MATCH(CoreValuesResults[[#This Row],[Team Number]],'Robot Game Scores'!B:B,0))="","",INDEX('Robot Game Scores'!J:J,MATCH(CoreValuesResults[[#This Row],[Team Number]],'Robot Game Scores'!B:B,0))),"")</f>
        <v/>
      </c>
      <c r="R46" s="72" t="str">
        <f>_xlfn.IFNA(IF(INDEX('Robot Game Scores'!K:K,MATCH(CoreValuesResults[[#This Row],[Team Number]],'Robot Game Scores'!B:B,0))="","",INDEX('Robot Game Scores'!K:K,MATCH(CoreValuesResults[[#This Row],[Team Number]],'Robot Game Scores'!B:B,0))),"")</f>
        <v/>
      </c>
      <c r="S46" s="72" t="str">
        <f>_xlfn.IFNA(IF(INDEX('Robot Game Scores'!L:L,MATCH(CoreValuesResults[[#This Row],[Team Number]],'Robot Game Scores'!B:B,0))="","",INDEX('Robot Game Scores'!I:I,MATCH(CoreValuesResults[[#This Row],[Team Number]],'Robot Game Scores'!B:B,0))),"")</f>
        <v/>
      </c>
      <c r="T46" s="72" t="str">
        <f>_xlfn.IFNA(IF(INDEX('Robot Game Scores'!M:M,MATCH(CoreValuesResults[[#This Row],[Team Number]],'Robot Game Scores'!B:B,0))="","",INDEX('Robot Game Scores'!M:M,MATCH(CoreValuesResults[[#This Row],[Team Number]],'Robot Game Scores'!B:B,0))),"")</f>
        <v/>
      </c>
      <c r="U46" s="72" t="str">
        <f>IF(CoreValuesResults[[#This Row],[Team Number]]="","",COUNTIF(CoreValuesResults[[#This Row],[Gracious Professionalism 1]:[Gracious Professionalism 5]],""))</f>
        <v/>
      </c>
      <c r="V46" s="72" t="str">
        <f>IF(CoreValuesResults[[#This Row],[Team Number]]="","",SUM(CoreValuesResults[[#This Row],[Gracious Professionalism 1]:[Gracious Professionalism 5]]))</f>
        <v/>
      </c>
      <c r="W4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6" s="116">
        <f>SUM(CoreValuesResults[[#This Row],[Discovery (IP)]:[Fun (RD)]],CoreValuesResults[[#This Row],[Adjusted Gracious Professionalism Score]])</f>
        <v>0</v>
      </c>
      <c r="Y46" s="48">
        <f>IF(CoreValuesResults[[#This Row],[Team Number]]&gt;0,MIN(_xlfn.RANK.EQ(CoreValuesResults[[#This Row],[Core Values Score]],CoreValuesResults[Core Values Score],0),NumberOfTeams),NumberOfTeams+1)</f>
        <v>1</v>
      </c>
    </row>
    <row r="47" spans="1:25" ht="30" customHeight="1">
      <c r="A47" s="88"/>
      <c r="B47" s="89" t="str">
        <f>IF(ISNA(INDEX(OfficialTeamList[Team Name],MATCH(CoreValuesResults[[#This Row],[Team Number]], OfficialTeamList[Team Number],0))),"",INDEX(OfficialTeamList[Team Name],MATCH(CoreValuesResults[[#This Row],[Team Number]], OfficialTeamList[Team Number],0)))</f>
        <v/>
      </c>
      <c r="C47" s="72"/>
      <c r="D47" s="72"/>
      <c r="E47" s="72"/>
      <c r="F47" s="115" t="str">
        <f>_xlfn.IFNA(IF(INDEX('Innovation Project Input'!D:D,MATCH(CoreValuesResults[[#This Row],[Team Number]],'Innovation Project Input'!A:A,0))="","",INDEX('Innovation Project Input'!D:D,MATCH(CoreValuesResults[[#This Row],[Team Number]],'Innovation Project Input'!A:A,0))),"")</f>
        <v/>
      </c>
      <c r="G47" s="115" t="str">
        <f>_xlfn.IFNA(INDEX('Innovation Project Input'!F:F,MATCH(CoreValuesResults[[#This Row],[Team Number]],'Innovation Project Input'!A:A,0)),"")</f>
        <v/>
      </c>
      <c r="H47" s="115" t="str">
        <f>_xlfn.IFNA(INDEX('Innovation Project Input'!G:G,MATCH(CoreValuesResults[[#This Row],[Team Number]],'Innovation Project Input'!A:A,0)),"")</f>
        <v/>
      </c>
      <c r="I47" s="115" t="str">
        <f>_xlfn.IFNA(INDEX('Innovation Project Input'!K:K,MATCH(CoreValuesResults[[#This Row],[Team Number]],'Innovation Project Input'!A:A,0)),"")</f>
        <v/>
      </c>
      <c r="J47" s="115" t="str">
        <f>_xlfn.IFNA(INDEX('Innovation Project Input'!L:L,MATCH(CoreValuesResults[[#This Row],[Team Number]],'Innovation Project Input'!A:A,0)),"")</f>
        <v/>
      </c>
      <c r="K47" s="115" t="str">
        <f>_xlfn.IFNA(INDEX('Robot Design Input'!D:D,MATCH(CoreValuesResults[[#This Row],[Team Number]],'Robot Design Input'!A:A,0)),"")</f>
        <v/>
      </c>
      <c r="L47" s="115" t="str">
        <f>_xlfn.IFNA(INDEX('Robot Design Input'!E:E,MATCH(CoreValuesResults[[#This Row],[Team Number]],'Robot Design Input'!A:A,0)),"")</f>
        <v/>
      </c>
      <c r="M47" s="115" t="str">
        <f>_xlfn.IFNA(INDEX('Robot Design Input'!J:J,MATCH(CoreValuesResults[[#This Row],[Team Number]],'Robot Design Input'!A:A,0)),"")</f>
        <v/>
      </c>
      <c r="N47" s="115" t="str">
        <f>_xlfn.IFNA(INDEX('Robot Design Input'!K:K,MATCH(CoreValuesResults[[#This Row],[Team Number]],'Robot Design Input'!A:A,0)),"")</f>
        <v/>
      </c>
      <c r="O47" s="115" t="str">
        <f>_xlfn.IFNA(INDEX('Robot Design Input'!L:L,MATCH(CoreValuesResults[[#This Row],[Team Number]],'Robot Design Input'!A:A,0)),"")</f>
        <v/>
      </c>
      <c r="P47" s="72" t="str">
        <f>_xlfn.IFNA(IF(INDEX('Robot Game Scores'!I:I,MATCH(CoreValuesResults[[#This Row],[Team Number]],'Robot Game Scores'!B:B,0))="","",INDEX('Robot Game Scores'!I:I,MATCH(CoreValuesResults[[#This Row],[Team Number]],'Robot Game Scores'!B:B,0))),"")</f>
        <v/>
      </c>
      <c r="Q47" s="72" t="str">
        <f>_xlfn.IFNA(IF(INDEX('Robot Game Scores'!J:J,MATCH(CoreValuesResults[[#This Row],[Team Number]],'Robot Game Scores'!B:B,0))="","",INDEX('Robot Game Scores'!J:J,MATCH(CoreValuesResults[[#This Row],[Team Number]],'Robot Game Scores'!B:B,0))),"")</f>
        <v/>
      </c>
      <c r="R47" s="72" t="str">
        <f>_xlfn.IFNA(IF(INDEX('Robot Game Scores'!K:K,MATCH(CoreValuesResults[[#This Row],[Team Number]],'Robot Game Scores'!B:B,0))="","",INDEX('Robot Game Scores'!K:K,MATCH(CoreValuesResults[[#This Row],[Team Number]],'Robot Game Scores'!B:B,0))),"")</f>
        <v/>
      </c>
      <c r="S47" s="72" t="str">
        <f>_xlfn.IFNA(IF(INDEX('Robot Game Scores'!L:L,MATCH(CoreValuesResults[[#This Row],[Team Number]],'Robot Game Scores'!B:B,0))="","",INDEX('Robot Game Scores'!I:I,MATCH(CoreValuesResults[[#This Row],[Team Number]],'Robot Game Scores'!B:B,0))),"")</f>
        <v/>
      </c>
      <c r="T47" s="72" t="str">
        <f>_xlfn.IFNA(IF(INDEX('Robot Game Scores'!M:M,MATCH(CoreValuesResults[[#This Row],[Team Number]],'Robot Game Scores'!B:B,0))="","",INDEX('Robot Game Scores'!M:M,MATCH(CoreValuesResults[[#This Row],[Team Number]],'Robot Game Scores'!B:B,0))),"")</f>
        <v/>
      </c>
      <c r="U47" s="72" t="str">
        <f>IF(CoreValuesResults[[#This Row],[Team Number]]="","",COUNTIF(CoreValuesResults[[#This Row],[Gracious Professionalism 1]:[Gracious Professionalism 5]],""))</f>
        <v/>
      </c>
      <c r="V47" s="72" t="str">
        <f>IF(CoreValuesResults[[#This Row],[Team Number]]="","",SUM(CoreValuesResults[[#This Row],[Gracious Professionalism 1]:[Gracious Professionalism 5]]))</f>
        <v/>
      </c>
      <c r="W4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7" s="116">
        <f>SUM(CoreValuesResults[[#This Row],[Discovery (IP)]:[Fun (RD)]],CoreValuesResults[[#This Row],[Adjusted Gracious Professionalism Score]])</f>
        <v>0</v>
      </c>
      <c r="Y47" s="48">
        <f>IF(CoreValuesResults[[#This Row],[Team Number]]&gt;0,MIN(_xlfn.RANK.EQ(CoreValuesResults[[#This Row],[Core Values Score]],CoreValuesResults[Core Values Score],0),NumberOfTeams),NumberOfTeams+1)</f>
        <v>1</v>
      </c>
    </row>
    <row r="48" spans="1:25" ht="30" customHeight="1">
      <c r="A48" s="88"/>
      <c r="B48" s="89" t="str">
        <f>IF(ISNA(INDEX(OfficialTeamList[Team Name],MATCH(CoreValuesResults[[#This Row],[Team Number]], OfficialTeamList[Team Number],0))),"",INDEX(OfficialTeamList[Team Name],MATCH(CoreValuesResults[[#This Row],[Team Number]], OfficialTeamList[Team Number],0)))</f>
        <v/>
      </c>
      <c r="C48" s="72"/>
      <c r="D48" s="72"/>
      <c r="E48" s="72"/>
      <c r="F48" s="115" t="str">
        <f>_xlfn.IFNA(IF(INDEX('Innovation Project Input'!D:D,MATCH(CoreValuesResults[[#This Row],[Team Number]],'Innovation Project Input'!A:A,0))="","",INDEX('Innovation Project Input'!D:D,MATCH(CoreValuesResults[[#This Row],[Team Number]],'Innovation Project Input'!A:A,0))),"")</f>
        <v/>
      </c>
      <c r="G48" s="115" t="str">
        <f>_xlfn.IFNA(INDEX('Innovation Project Input'!F:F,MATCH(CoreValuesResults[[#This Row],[Team Number]],'Innovation Project Input'!A:A,0)),"")</f>
        <v/>
      </c>
      <c r="H48" s="115" t="str">
        <f>_xlfn.IFNA(INDEX('Innovation Project Input'!G:G,MATCH(CoreValuesResults[[#This Row],[Team Number]],'Innovation Project Input'!A:A,0)),"")</f>
        <v/>
      </c>
      <c r="I48" s="115" t="str">
        <f>_xlfn.IFNA(INDEX('Innovation Project Input'!K:K,MATCH(CoreValuesResults[[#This Row],[Team Number]],'Innovation Project Input'!A:A,0)),"")</f>
        <v/>
      </c>
      <c r="J48" s="115" t="str">
        <f>_xlfn.IFNA(INDEX('Innovation Project Input'!L:L,MATCH(CoreValuesResults[[#This Row],[Team Number]],'Innovation Project Input'!A:A,0)),"")</f>
        <v/>
      </c>
      <c r="K48" s="115" t="str">
        <f>_xlfn.IFNA(INDEX('Robot Design Input'!D:D,MATCH(CoreValuesResults[[#This Row],[Team Number]],'Robot Design Input'!A:A,0)),"")</f>
        <v/>
      </c>
      <c r="L48" s="115" t="str">
        <f>_xlfn.IFNA(INDEX('Robot Design Input'!E:E,MATCH(CoreValuesResults[[#This Row],[Team Number]],'Robot Design Input'!A:A,0)),"")</f>
        <v/>
      </c>
      <c r="M48" s="115" t="str">
        <f>_xlfn.IFNA(INDEX('Robot Design Input'!J:J,MATCH(CoreValuesResults[[#This Row],[Team Number]],'Robot Design Input'!A:A,0)),"")</f>
        <v/>
      </c>
      <c r="N48" s="115" t="str">
        <f>_xlfn.IFNA(INDEX('Robot Design Input'!K:K,MATCH(CoreValuesResults[[#This Row],[Team Number]],'Robot Design Input'!A:A,0)),"")</f>
        <v/>
      </c>
      <c r="O48" s="115" t="str">
        <f>_xlfn.IFNA(INDEX('Robot Design Input'!L:L,MATCH(CoreValuesResults[[#This Row],[Team Number]],'Robot Design Input'!A:A,0)),"")</f>
        <v/>
      </c>
      <c r="P48" s="72" t="str">
        <f>_xlfn.IFNA(IF(INDEX('Robot Game Scores'!I:I,MATCH(CoreValuesResults[[#This Row],[Team Number]],'Robot Game Scores'!B:B,0))="","",INDEX('Robot Game Scores'!I:I,MATCH(CoreValuesResults[[#This Row],[Team Number]],'Robot Game Scores'!B:B,0))),"")</f>
        <v/>
      </c>
      <c r="Q48" s="72" t="str">
        <f>_xlfn.IFNA(IF(INDEX('Robot Game Scores'!J:J,MATCH(CoreValuesResults[[#This Row],[Team Number]],'Robot Game Scores'!B:B,0))="","",INDEX('Robot Game Scores'!J:J,MATCH(CoreValuesResults[[#This Row],[Team Number]],'Robot Game Scores'!B:B,0))),"")</f>
        <v/>
      </c>
      <c r="R48" s="72" t="str">
        <f>_xlfn.IFNA(IF(INDEX('Robot Game Scores'!K:K,MATCH(CoreValuesResults[[#This Row],[Team Number]],'Robot Game Scores'!B:B,0))="","",INDEX('Robot Game Scores'!K:K,MATCH(CoreValuesResults[[#This Row],[Team Number]],'Robot Game Scores'!B:B,0))),"")</f>
        <v/>
      </c>
      <c r="S48" s="72" t="str">
        <f>_xlfn.IFNA(IF(INDEX('Robot Game Scores'!L:L,MATCH(CoreValuesResults[[#This Row],[Team Number]],'Robot Game Scores'!B:B,0))="","",INDEX('Robot Game Scores'!I:I,MATCH(CoreValuesResults[[#This Row],[Team Number]],'Robot Game Scores'!B:B,0))),"")</f>
        <v/>
      </c>
      <c r="T48" s="72" t="str">
        <f>_xlfn.IFNA(IF(INDEX('Robot Game Scores'!M:M,MATCH(CoreValuesResults[[#This Row],[Team Number]],'Robot Game Scores'!B:B,0))="","",INDEX('Robot Game Scores'!M:M,MATCH(CoreValuesResults[[#This Row],[Team Number]],'Robot Game Scores'!B:B,0))),"")</f>
        <v/>
      </c>
      <c r="U48" s="72" t="str">
        <f>IF(CoreValuesResults[[#This Row],[Team Number]]="","",COUNTIF(CoreValuesResults[[#This Row],[Gracious Professionalism 1]:[Gracious Professionalism 5]],""))</f>
        <v/>
      </c>
      <c r="V48" s="72" t="str">
        <f>IF(CoreValuesResults[[#This Row],[Team Number]]="","",SUM(CoreValuesResults[[#This Row],[Gracious Professionalism 1]:[Gracious Professionalism 5]]))</f>
        <v/>
      </c>
      <c r="W4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8" s="116">
        <f>SUM(CoreValuesResults[[#This Row],[Discovery (IP)]:[Fun (RD)]],CoreValuesResults[[#This Row],[Adjusted Gracious Professionalism Score]])</f>
        <v>0</v>
      </c>
      <c r="Y48" s="48">
        <f>IF(CoreValuesResults[[#This Row],[Team Number]]&gt;0,MIN(_xlfn.RANK.EQ(CoreValuesResults[[#This Row],[Core Values Score]],CoreValuesResults[Core Values Score],0),NumberOfTeams),NumberOfTeams+1)</f>
        <v>1</v>
      </c>
    </row>
    <row r="49" spans="1:25" ht="30" customHeight="1">
      <c r="A49" s="88"/>
      <c r="B49" s="89" t="str">
        <f>IF(ISNA(INDEX(OfficialTeamList[Team Name],MATCH(CoreValuesResults[[#This Row],[Team Number]], OfficialTeamList[Team Number],0))),"",INDEX(OfficialTeamList[Team Name],MATCH(CoreValuesResults[[#This Row],[Team Number]], OfficialTeamList[Team Number],0)))</f>
        <v/>
      </c>
      <c r="C49" s="72"/>
      <c r="D49" s="72"/>
      <c r="E49" s="72"/>
      <c r="F49" s="115" t="str">
        <f>_xlfn.IFNA(IF(INDEX('Innovation Project Input'!D:D,MATCH(CoreValuesResults[[#This Row],[Team Number]],'Innovation Project Input'!A:A,0))="","",INDEX('Innovation Project Input'!D:D,MATCH(CoreValuesResults[[#This Row],[Team Number]],'Innovation Project Input'!A:A,0))),"")</f>
        <v/>
      </c>
      <c r="G49" s="115" t="str">
        <f>_xlfn.IFNA(INDEX('Innovation Project Input'!F:F,MATCH(CoreValuesResults[[#This Row],[Team Number]],'Innovation Project Input'!A:A,0)),"")</f>
        <v/>
      </c>
      <c r="H49" s="115" t="str">
        <f>_xlfn.IFNA(INDEX('Innovation Project Input'!G:G,MATCH(CoreValuesResults[[#This Row],[Team Number]],'Innovation Project Input'!A:A,0)),"")</f>
        <v/>
      </c>
      <c r="I49" s="115" t="str">
        <f>_xlfn.IFNA(INDEX('Innovation Project Input'!K:K,MATCH(CoreValuesResults[[#This Row],[Team Number]],'Innovation Project Input'!A:A,0)),"")</f>
        <v/>
      </c>
      <c r="J49" s="115" t="str">
        <f>_xlfn.IFNA(INDEX('Innovation Project Input'!L:L,MATCH(CoreValuesResults[[#This Row],[Team Number]],'Innovation Project Input'!A:A,0)),"")</f>
        <v/>
      </c>
      <c r="K49" s="115" t="str">
        <f>_xlfn.IFNA(INDEX('Robot Design Input'!D:D,MATCH(CoreValuesResults[[#This Row],[Team Number]],'Robot Design Input'!A:A,0)),"")</f>
        <v/>
      </c>
      <c r="L49" s="115" t="str">
        <f>_xlfn.IFNA(INDEX('Robot Design Input'!E:E,MATCH(CoreValuesResults[[#This Row],[Team Number]],'Robot Design Input'!A:A,0)),"")</f>
        <v/>
      </c>
      <c r="M49" s="115" t="str">
        <f>_xlfn.IFNA(INDEX('Robot Design Input'!J:J,MATCH(CoreValuesResults[[#This Row],[Team Number]],'Robot Design Input'!A:A,0)),"")</f>
        <v/>
      </c>
      <c r="N49" s="115" t="str">
        <f>_xlfn.IFNA(INDEX('Robot Design Input'!K:K,MATCH(CoreValuesResults[[#This Row],[Team Number]],'Robot Design Input'!A:A,0)),"")</f>
        <v/>
      </c>
      <c r="O49" s="115" t="str">
        <f>_xlfn.IFNA(INDEX('Robot Design Input'!L:L,MATCH(CoreValuesResults[[#This Row],[Team Number]],'Robot Design Input'!A:A,0)),"")</f>
        <v/>
      </c>
      <c r="P49" s="72" t="str">
        <f>_xlfn.IFNA(IF(INDEX('Robot Game Scores'!I:I,MATCH(CoreValuesResults[[#This Row],[Team Number]],'Robot Game Scores'!B:B,0))="","",INDEX('Robot Game Scores'!I:I,MATCH(CoreValuesResults[[#This Row],[Team Number]],'Robot Game Scores'!B:B,0))),"")</f>
        <v/>
      </c>
      <c r="Q49" s="72" t="str">
        <f>_xlfn.IFNA(IF(INDEX('Robot Game Scores'!J:J,MATCH(CoreValuesResults[[#This Row],[Team Number]],'Robot Game Scores'!B:B,0))="","",INDEX('Robot Game Scores'!J:J,MATCH(CoreValuesResults[[#This Row],[Team Number]],'Robot Game Scores'!B:B,0))),"")</f>
        <v/>
      </c>
      <c r="R49" s="72" t="str">
        <f>_xlfn.IFNA(IF(INDEX('Robot Game Scores'!K:K,MATCH(CoreValuesResults[[#This Row],[Team Number]],'Robot Game Scores'!B:B,0))="","",INDEX('Robot Game Scores'!K:K,MATCH(CoreValuesResults[[#This Row],[Team Number]],'Robot Game Scores'!B:B,0))),"")</f>
        <v/>
      </c>
      <c r="S49" s="72" t="str">
        <f>_xlfn.IFNA(IF(INDEX('Robot Game Scores'!L:L,MATCH(CoreValuesResults[[#This Row],[Team Number]],'Robot Game Scores'!B:B,0))="","",INDEX('Robot Game Scores'!I:I,MATCH(CoreValuesResults[[#This Row],[Team Number]],'Robot Game Scores'!B:B,0))),"")</f>
        <v/>
      </c>
      <c r="T49" s="72" t="str">
        <f>_xlfn.IFNA(IF(INDEX('Robot Game Scores'!M:M,MATCH(CoreValuesResults[[#This Row],[Team Number]],'Robot Game Scores'!B:B,0))="","",INDEX('Robot Game Scores'!M:M,MATCH(CoreValuesResults[[#This Row],[Team Number]],'Robot Game Scores'!B:B,0))),"")</f>
        <v/>
      </c>
      <c r="U49" s="72" t="str">
        <f>IF(CoreValuesResults[[#This Row],[Team Number]]="","",COUNTIF(CoreValuesResults[[#This Row],[Gracious Professionalism 1]:[Gracious Professionalism 5]],""))</f>
        <v/>
      </c>
      <c r="V49" s="72" t="str">
        <f>IF(CoreValuesResults[[#This Row],[Team Number]]="","",SUM(CoreValuesResults[[#This Row],[Gracious Professionalism 1]:[Gracious Professionalism 5]]))</f>
        <v/>
      </c>
      <c r="W4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49" s="116">
        <f>SUM(CoreValuesResults[[#This Row],[Discovery (IP)]:[Fun (RD)]],CoreValuesResults[[#This Row],[Adjusted Gracious Professionalism Score]])</f>
        <v>0</v>
      </c>
      <c r="Y49" s="48">
        <f>IF(CoreValuesResults[[#This Row],[Team Number]]&gt;0,MIN(_xlfn.RANK.EQ(CoreValuesResults[[#This Row],[Core Values Score]],CoreValuesResults[Core Values Score],0),NumberOfTeams),NumberOfTeams+1)</f>
        <v>1</v>
      </c>
    </row>
    <row r="50" spans="1:25" ht="30" customHeight="1">
      <c r="A50" s="88"/>
      <c r="B50" s="89" t="str">
        <f>IF(ISNA(INDEX(OfficialTeamList[Team Name],MATCH(CoreValuesResults[[#This Row],[Team Number]], OfficialTeamList[Team Number],0))),"",INDEX(OfficialTeamList[Team Name],MATCH(CoreValuesResults[[#This Row],[Team Number]], OfficialTeamList[Team Number],0)))</f>
        <v/>
      </c>
      <c r="C50" s="72"/>
      <c r="D50" s="72"/>
      <c r="E50" s="72"/>
      <c r="F50" s="115" t="str">
        <f>_xlfn.IFNA(IF(INDEX('Innovation Project Input'!D:D,MATCH(CoreValuesResults[[#This Row],[Team Number]],'Innovation Project Input'!A:A,0))="","",INDEX('Innovation Project Input'!D:D,MATCH(CoreValuesResults[[#This Row],[Team Number]],'Innovation Project Input'!A:A,0))),"")</f>
        <v/>
      </c>
      <c r="G50" s="115" t="str">
        <f>_xlfn.IFNA(INDEX('Innovation Project Input'!F:F,MATCH(CoreValuesResults[[#This Row],[Team Number]],'Innovation Project Input'!A:A,0)),"")</f>
        <v/>
      </c>
      <c r="H50" s="115" t="str">
        <f>_xlfn.IFNA(INDEX('Innovation Project Input'!G:G,MATCH(CoreValuesResults[[#This Row],[Team Number]],'Innovation Project Input'!A:A,0)),"")</f>
        <v/>
      </c>
      <c r="I50" s="115" t="str">
        <f>_xlfn.IFNA(INDEX('Innovation Project Input'!K:K,MATCH(CoreValuesResults[[#This Row],[Team Number]],'Innovation Project Input'!A:A,0)),"")</f>
        <v/>
      </c>
      <c r="J50" s="115" t="str">
        <f>_xlfn.IFNA(INDEX('Innovation Project Input'!L:L,MATCH(CoreValuesResults[[#This Row],[Team Number]],'Innovation Project Input'!A:A,0)),"")</f>
        <v/>
      </c>
      <c r="K50" s="115" t="str">
        <f>_xlfn.IFNA(INDEX('Robot Design Input'!D:D,MATCH(CoreValuesResults[[#This Row],[Team Number]],'Robot Design Input'!A:A,0)),"")</f>
        <v/>
      </c>
      <c r="L50" s="115" t="str">
        <f>_xlfn.IFNA(INDEX('Robot Design Input'!E:E,MATCH(CoreValuesResults[[#This Row],[Team Number]],'Robot Design Input'!A:A,0)),"")</f>
        <v/>
      </c>
      <c r="M50" s="115" t="str">
        <f>_xlfn.IFNA(INDEX('Robot Design Input'!J:J,MATCH(CoreValuesResults[[#This Row],[Team Number]],'Robot Design Input'!A:A,0)),"")</f>
        <v/>
      </c>
      <c r="N50" s="115" t="str">
        <f>_xlfn.IFNA(INDEX('Robot Design Input'!K:K,MATCH(CoreValuesResults[[#This Row],[Team Number]],'Robot Design Input'!A:A,0)),"")</f>
        <v/>
      </c>
      <c r="O50" s="115" t="str">
        <f>_xlfn.IFNA(INDEX('Robot Design Input'!L:L,MATCH(CoreValuesResults[[#This Row],[Team Number]],'Robot Design Input'!A:A,0)),"")</f>
        <v/>
      </c>
      <c r="P50" s="72" t="str">
        <f>_xlfn.IFNA(IF(INDEX('Robot Game Scores'!I:I,MATCH(CoreValuesResults[[#This Row],[Team Number]],'Robot Game Scores'!B:B,0))="","",INDEX('Robot Game Scores'!I:I,MATCH(CoreValuesResults[[#This Row],[Team Number]],'Robot Game Scores'!B:B,0))),"")</f>
        <v/>
      </c>
      <c r="Q50" s="72" t="str">
        <f>_xlfn.IFNA(IF(INDEX('Robot Game Scores'!J:J,MATCH(CoreValuesResults[[#This Row],[Team Number]],'Robot Game Scores'!B:B,0))="","",INDEX('Robot Game Scores'!J:J,MATCH(CoreValuesResults[[#This Row],[Team Number]],'Robot Game Scores'!B:B,0))),"")</f>
        <v/>
      </c>
      <c r="R50" s="72" t="str">
        <f>_xlfn.IFNA(IF(INDEX('Robot Game Scores'!K:K,MATCH(CoreValuesResults[[#This Row],[Team Number]],'Robot Game Scores'!B:B,0))="","",INDEX('Robot Game Scores'!K:K,MATCH(CoreValuesResults[[#This Row],[Team Number]],'Robot Game Scores'!B:B,0))),"")</f>
        <v/>
      </c>
      <c r="S50" s="72" t="str">
        <f>_xlfn.IFNA(IF(INDEX('Robot Game Scores'!L:L,MATCH(CoreValuesResults[[#This Row],[Team Number]],'Robot Game Scores'!B:B,0))="","",INDEX('Robot Game Scores'!I:I,MATCH(CoreValuesResults[[#This Row],[Team Number]],'Robot Game Scores'!B:B,0))),"")</f>
        <v/>
      </c>
      <c r="T50" s="72" t="str">
        <f>_xlfn.IFNA(IF(INDEX('Robot Game Scores'!M:M,MATCH(CoreValuesResults[[#This Row],[Team Number]],'Robot Game Scores'!B:B,0))="","",INDEX('Robot Game Scores'!M:M,MATCH(CoreValuesResults[[#This Row],[Team Number]],'Robot Game Scores'!B:B,0))),"")</f>
        <v/>
      </c>
      <c r="U50" s="72" t="str">
        <f>IF(CoreValuesResults[[#This Row],[Team Number]]="","",COUNTIF(CoreValuesResults[[#This Row],[Gracious Professionalism 1]:[Gracious Professionalism 5]],""))</f>
        <v/>
      </c>
      <c r="V50" s="72" t="str">
        <f>IF(CoreValuesResults[[#This Row],[Team Number]]="","",SUM(CoreValuesResults[[#This Row],[Gracious Professionalism 1]:[Gracious Professionalism 5]]))</f>
        <v/>
      </c>
      <c r="W50"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0" s="116">
        <f>SUM(CoreValuesResults[[#This Row],[Discovery (IP)]:[Fun (RD)]],CoreValuesResults[[#This Row],[Adjusted Gracious Professionalism Score]])</f>
        <v>0</v>
      </c>
      <c r="Y50" s="48">
        <f>IF(CoreValuesResults[[#This Row],[Team Number]]&gt;0,MIN(_xlfn.RANK.EQ(CoreValuesResults[[#This Row],[Core Values Score]],CoreValuesResults[Core Values Score],0),NumberOfTeams),NumberOfTeams+1)</f>
        <v>1</v>
      </c>
    </row>
    <row r="51" spans="1:25" ht="30" customHeight="1">
      <c r="A51" s="88"/>
      <c r="B51" s="89" t="str">
        <f>IF(ISNA(INDEX(OfficialTeamList[Team Name],MATCH(CoreValuesResults[[#This Row],[Team Number]], OfficialTeamList[Team Number],0))),"",INDEX(OfficialTeamList[Team Name],MATCH(CoreValuesResults[[#This Row],[Team Number]], OfficialTeamList[Team Number],0)))</f>
        <v/>
      </c>
      <c r="C51" s="72"/>
      <c r="D51" s="72"/>
      <c r="E51" s="72"/>
      <c r="F51" s="115" t="str">
        <f>_xlfn.IFNA(IF(INDEX('Innovation Project Input'!D:D,MATCH(CoreValuesResults[[#This Row],[Team Number]],'Innovation Project Input'!A:A,0))="","",INDEX('Innovation Project Input'!D:D,MATCH(CoreValuesResults[[#This Row],[Team Number]],'Innovation Project Input'!A:A,0))),"")</f>
        <v/>
      </c>
      <c r="G51" s="115" t="str">
        <f>_xlfn.IFNA(INDEX('Innovation Project Input'!F:F,MATCH(CoreValuesResults[[#This Row],[Team Number]],'Innovation Project Input'!A:A,0)),"")</f>
        <v/>
      </c>
      <c r="H51" s="115" t="str">
        <f>_xlfn.IFNA(INDEX('Innovation Project Input'!G:G,MATCH(CoreValuesResults[[#This Row],[Team Number]],'Innovation Project Input'!A:A,0)),"")</f>
        <v/>
      </c>
      <c r="I51" s="115" t="str">
        <f>_xlfn.IFNA(INDEX('Innovation Project Input'!K:K,MATCH(CoreValuesResults[[#This Row],[Team Number]],'Innovation Project Input'!A:A,0)),"")</f>
        <v/>
      </c>
      <c r="J51" s="115" t="str">
        <f>_xlfn.IFNA(INDEX('Innovation Project Input'!L:L,MATCH(CoreValuesResults[[#This Row],[Team Number]],'Innovation Project Input'!A:A,0)),"")</f>
        <v/>
      </c>
      <c r="K51" s="115" t="str">
        <f>_xlfn.IFNA(INDEX('Robot Design Input'!D:D,MATCH(CoreValuesResults[[#This Row],[Team Number]],'Robot Design Input'!A:A,0)),"")</f>
        <v/>
      </c>
      <c r="L51" s="115" t="str">
        <f>_xlfn.IFNA(INDEX('Robot Design Input'!E:E,MATCH(CoreValuesResults[[#This Row],[Team Number]],'Robot Design Input'!A:A,0)),"")</f>
        <v/>
      </c>
      <c r="M51" s="115" t="str">
        <f>_xlfn.IFNA(INDEX('Robot Design Input'!J:J,MATCH(CoreValuesResults[[#This Row],[Team Number]],'Robot Design Input'!A:A,0)),"")</f>
        <v/>
      </c>
      <c r="N51" s="115" t="str">
        <f>_xlfn.IFNA(INDEX('Robot Design Input'!K:K,MATCH(CoreValuesResults[[#This Row],[Team Number]],'Robot Design Input'!A:A,0)),"")</f>
        <v/>
      </c>
      <c r="O51" s="115" t="str">
        <f>_xlfn.IFNA(INDEX('Robot Design Input'!L:L,MATCH(CoreValuesResults[[#This Row],[Team Number]],'Robot Design Input'!A:A,0)),"")</f>
        <v/>
      </c>
      <c r="P51" s="72" t="str">
        <f>_xlfn.IFNA(IF(INDEX('Robot Game Scores'!I:I,MATCH(CoreValuesResults[[#This Row],[Team Number]],'Robot Game Scores'!B:B,0))="","",INDEX('Robot Game Scores'!I:I,MATCH(CoreValuesResults[[#This Row],[Team Number]],'Robot Game Scores'!B:B,0))),"")</f>
        <v/>
      </c>
      <c r="Q51" s="72" t="str">
        <f>_xlfn.IFNA(IF(INDEX('Robot Game Scores'!J:J,MATCH(CoreValuesResults[[#This Row],[Team Number]],'Robot Game Scores'!B:B,0))="","",INDEX('Robot Game Scores'!J:J,MATCH(CoreValuesResults[[#This Row],[Team Number]],'Robot Game Scores'!B:B,0))),"")</f>
        <v/>
      </c>
      <c r="R51" s="72" t="str">
        <f>_xlfn.IFNA(IF(INDEX('Robot Game Scores'!K:K,MATCH(CoreValuesResults[[#This Row],[Team Number]],'Robot Game Scores'!B:B,0))="","",INDEX('Robot Game Scores'!K:K,MATCH(CoreValuesResults[[#This Row],[Team Number]],'Robot Game Scores'!B:B,0))),"")</f>
        <v/>
      </c>
      <c r="S51" s="72" t="str">
        <f>_xlfn.IFNA(IF(INDEX('Robot Game Scores'!L:L,MATCH(CoreValuesResults[[#This Row],[Team Number]],'Robot Game Scores'!B:B,0))="","",INDEX('Robot Game Scores'!I:I,MATCH(CoreValuesResults[[#This Row],[Team Number]],'Robot Game Scores'!B:B,0))),"")</f>
        <v/>
      </c>
      <c r="T51" s="72" t="str">
        <f>_xlfn.IFNA(IF(INDEX('Robot Game Scores'!M:M,MATCH(CoreValuesResults[[#This Row],[Team Number]],'Robot Game Scores'!B:B,0))="","",INDEX('Robot Game Scores'!M:M,MATCH(CoreValuesResults[[#This Row],[Team Number]],'Robot Game Scores'!B:B,0))),"")</f>
        <v/>
      </c>
      <c r="U51" s="72" t="str">
        <f>IF(CoreValuesResults[[#This Row],[Team Number]]="","",COUNTIF(CoreValuesResults[[#This Row],[Gracious Professionalism 1]:[Gracious Professionalism 5]],""))</f>
        <v/>
      </c>
      <c r="V51" s="72" t="str">
        <f>IF(CoreValuesResults[[#This Row],[Team Number]]="","",SUM(CoreValuesResults[[#This Row],[Gracious Professionalism 1]:[Gracious Professionalism 5]]))</f>
        <v/>
      </c>
      <c r="W51"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1" s="116">
        <f>SUM(CoreValuesResults[[#This Row],[Discovery (IP)]:[Fun (RD)]],CoreValuesResults[[#This Row],[Adjusted Gracious Professionalism Score]])</f>
        <v>0</v>
      </c>
      <c r="Y51" s="48">
        <f>IF(CoreValuesResults[[#This Row],[Team Number]]&gt;0,MIN(_xlfn.RANK.EQ(CoreValuesResults[[#This Row],[Core Values Score]],CoreValuesResults[Core Values Score],0),NumberOfTeams),NumberOfTeams+1)</f>
        <v>1</v>
      </c>
    </row>
    <row r="52" spans="1:25" ht="30" customHeight="1">
      <c r="A52" s="88"/>
      <c r="B52" s="89" t="str">
        <f>IF(ISNA(INDEX(OfficialTeamList[Team Name],MATCH(CoreValuesResults[[#This Row],[Team Number]], OfficialTeamList[Team Number],0))),"",INDEX(OfficialTeamList[Team Name],MATCH(CoreValuesResults[[#This Row],[Team Number]], OfficialTeamList[Team Number],0)))</f>
        <v/>
      </c>
      <c r="C52" s="72"/>
      <c r="D52" s="72"/>
      <c r="E52" s="72"/>
      <c r="F52" s="115" t="str">
        <f>_xlfn.IFNA(IF(INDEX('Innovation Project Input'!D:D,MATCH(CoreValuesResults[[#This Row],[Team Number]],'Innovation Project Input'!A:A,0))="","",INDEX('Innovation Project Input'!D:D,MATCH(CoreValuesResults[[#This Row],[Team Number]],'Innovation Project Input'!A:A,0))),"")</f>
        <v/>
      </c>
      <c r="G52" s="115" t="str">
        <f>_xlfn.IFNA(INDEX('Innovation Project Input'!F:F,MATCH(CoreValuesResults[[#This Row],[Team Number]],'Innovation Project Input'!A:A,0)),"")</f>
        <v/>
      </c>
      <c r="H52" s="115" t="str">
        <f>_xlfn.IFNA(INDEX('Innovation Project Input'!G:G,MATCH(CoreValuesResults[[#This Row],[Team Number]],'Innovation Project Input'!A:A,0)),"")</f>
        <v/>
      </c>
      <c r="I52" s="115" t="str">
        <f>_xlfn.IFNA(INDEX('Innovation Project Input'!K:K,MATCH(CoreValuesResults[[#This Row],[Team Number]],'Innovation Project Input'!A:A,0)),"")</f>
        <v/>
      </c>
      <c r="J52" s="115" t="str">
        <f>_xlfn.IFNA(INDEX('Innovation Project Input'!L:L,MATCH(CoreValuesResults[[#This Row],[Team Number]],'Innovation Project Input'!A:A,0)),"")</f>
        <v/>
      </c>
      <c r="K52" s="115" t="str">
        <f>_xlfn.IFNA(INDEX('Robot Design Input'!D:D,MATCH(CoreValuesResults[[#This Row],[Team Number]],'Robot Design Input'!A:A,0)),"")</f>
        <v/>
      </c>
      <c r="L52" s="115" t="str">
        <f>_xlfn.IFNA(INDEX('Robot Design Input'!E:E,MATCH(CoreValuesResults[[#This Row],[Team Number]],'Robot Design Input'!A:A,0)),"")</f>
        <v/>
      </c>
      <c r="M52" s="115" t="str">
        <f>_xlfn.IFNA(INDEX('Robot Design Input'!J:J,MATCH(CoreValuesResults[[#This Row],[Team Number]],'Robot Design Input'!A:A,0)),"")</f>
        <v/>
      </c>
      <c r="N52" s="115" t="str">
        <f>_xlfn.IFNA(INDEX('Robot Design Input'!K:K,MATCH(CoreValuesResults[[#This Row],[Team Number]],'Robot Design Input'!A:A,0)),"")</f>
        <v/>
      </c>
      <c r="O52" s="115" t="str">
        <f>_xlfn.IFNA(INDEX('Robot Design Input'!L:L,MATCH(CoreValuesResults[[#This Row],[Team Number]],'Robot Design Input'!A:A,0)),"")</f>
        <v/>
      </c>
      <c r="P52" s="72" t="str">
        <f>_xlfn.IFNA(IF(INDEX('Robot Game Scores'!I:I,MATCH(CoreValuesResults[[#This Row],[Team Number]],'Robot Game Scores'!B:B,0))="","",INDEX('Robot Game Scores'!I:I,MATCH(CoreValuesResults[[#This Row],[Team Number]],'Robot Game Scores'!B:B,0))),"")</f>
        <v/>
      </c>
      <c r="Q52" s="72" t="str">
        <f>_xlfn.IFNA(IF(INDEX('Robot Game Scores'!J:J,MATCH(CoreValuesResults[[#This Row],[Team Number]],'Robot Game Scores'!B:B,0))="","",INDEX('Robot Game Scores'!J:J,MATCH(CoreValuesResults[[#This Row],[Team Number]],'Robot Game Scores'!B:B,0))),"")</f>
        <v/>
      </c>
      <c r="R52" s="72" t="str">
        <f>_xlfn.IFNA(IF(INDEX('Robot Game Scores'!K:K,MATCH(CoreValuesResults[[#This Row],[Team Number]],'Robot Game Scores'!B:B,0))="","",INDEX('Robot Game Scores'!K:K,MATCH(CoreValuesResults[[#This Row],[Team Number]],'Robot Game Scores'!B:B,0))),"")</f>
        <v/>
      </c>
      <c r="S52" s="72" t="str">
        <f>_xlfn.IFNA(IF(INDEX('Robot Game Scores'!L:L,MATCH(CoreValuesResults[[#This Row],[Team Number]],'Robot Game Scores'!B:B,0))="","",INDEX('Robot Game Scores'!I:I,MATCH(CoreValuesResults[[#This Row],[Team Number]],'Robot Game Scores'!B:B,0))),"")</f>
        <v/>
      </c>
      <c r="T52" s="72" t="str">
        <f>_xlfn.IFNA(IF(INDEX('Robot Game Scores'!M:M,MATCH(CoreValuesResults[[#This Row],[Team Number]],'Robot Game Scores'!B:B,0))="","",INDEX('Robot Game Scores'!M:M,MATCH(CoreValuesResults[[#This Row],[Team Number]],'Robot Game Scores'!B:B,0))),"")</f>
        <v/>
      </c>
      <c r="U52" s="72" t="str">
        <f>IF(CoreValuesResults[[#This Row],[Team Number]]="","",COUNTIF(CoreValuesResults[[#This Row],[Gracious Professionalism 1]:[Gracious Professionalism 5]],""))</f>
        <v/>
      </c>
      <c r="V52" s="72" t="str">
        <f>IF(CoreValuesResults[[#This Row],[Team Number]]="","",SUM(CoreValuesResults[[#This Row],[Gracious Professionalism 1]:[Gracious Professionalism 5]]))</f>
        <v/>
      </c>
      <c r="W5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2" s="116">
        <f>SUM(CoreValuesResults[[#This Row],[Discovery (IP)]:[Fun (RD)]],CoreValuesResults[[#This Row],[Adjusted Gracious Professionalism Score]])</f>
        <v>0</v>
      </c>
      <c r="Y52" s="48">
        <f>IF(CoreValuesResults[[#This Row],[Team Number]]&gt;0,MIN(_xlfn.RANK.EQ(CoreValuesResults[[#This Row],[Core Values Score]],CoreValuesResults[Core Values Score],0),NumberOfTeams),NumberOfTeams+1)</f>
        <v>1</v>
      </c>
    </row>
    <row r="53" spans="1:25" ht="30" customHeight="1">
      <c r="A53" s="88"/>
      <c r="B53" s="89" t="str">
        <f>IF(ISNA(INDEX(OfficialTeamList[Team Name],MATCH(CoreValuesResults[[#This Row],[Team Number]], OfficialTeamList[Team Number],0))),"",INDEX(OfficialTeamList[Team Name],MATCH(CoreValuesResults[[#This Row],[Team Number]], OfficialTeamList[Team Number],0)))</f>
        <v/>
      </c>
      <c r="C53" s="72"/>
      <c r="D53" s="72"/>
      <c r="E53" s="72"/>
      <c r="F53" s="115" t="str">
        <f>_xlfn.IFNA(IF(INDEX('Innovation Project Input'!D:D,MATCH(CoreValuesResults[[#This Row],[Team Number]],'Innovation Project Input'!A:A,0))="","",INDEX('Innovation Project Input'!D:D,MATCH(CoreValuesResults[[#This Row],[Team Number]],'Innovation Project Input'!A:A,0))),"")</f>
        <v/>
      </c>
      <c r="G53" s="115" t="str">
        <f>_xlfn.IFNA(INDEX('Innovation Project Input'!F:F,MATCH(CoreValuesResults[[#This Row],[Team Number]],'Innovation Project Input'!A:A,0)),"")</f>
        <v/>
      </c>
      <c r="H53" s="115" t="str">
        <f>_xlfn.IFNA(INDEX('Innovation Project Input'!G:G,MATCH(CoreValuesResults[[#This Row],[Team Number]],'Innovation Project Input'!A:A,0)),"")</f>
        <v/>
      </c>
      <c r="I53" s="115" t="str">
        <f>_xlfn.IFNA(INDEX('Innovation Project Input'!K:K,MATCH(CoreValuesResults[[#This Row],[Team Number]],'Innovation Project Input'!A:A,0)),"")</f>
        <v/>
      </c>
      <c r="J53" s="115" t="str">
        <f>_xlfn.IFNA(INDEX('Innovation Project Input'!L:L,MATCH(CoreValuesResults[[#This Row],[Team Number]],'Innovation Project Input'!A:A,0)),"")</f>
        <v/>
      </c>
      <c r="K53" s="115" t="str">
        <f>_xlfn.IFNA(INDEX('Robot Design Input'!D:D,MATCH(CoreValuesResults[[#This Row],[Team Number]],'Robot Design Input'!A:A,0)),"")</f>
        <v/>
      </c>
      <c r="L53" s="115" t="str">
        <f>_xlfn.IFNA(INDEX('Robot Design Input'!E:E,MATCH(CoreValuesResults[[#This Row],[Team Number]],'Robot Design Input'!A:A,0)),"")</f>
        <v/>
      </c>
      <c r="M53" s="115" t="str">
        <f>_xlfn.IFNA(INDEX('Robot Design Input'!J:J,MATCH(CoreValuesResults[[#This Row],[Team Number]],'Robot Design Input'!A:A,0)),"")</f>
        <v/>
      </c>
      <c r="N53" s="115" t="str">
        <f>_xlfn.IFNA(INDEX('Robot Design Input'!K:K,MATCH(CoreValuesResults[[#This Row],[Team Number]],'Robot Design Input'!A:A,0)),"")</f>
        <v/>
      </c>
      <c r="O53" s="115" t="str">
        <f>_xlfn.IFNA(INDEX('Robot Design Input'!L:L,MATCH(CoreValuesResults[[#This Row],[Team Number]],'Robot Design Input'!A:A,0)),"")</f>
        <v/>
      </c>
      <c r="P53" s="72" t="str">
        <f>_xlfn.IFNA(IF(INDEX('Robot Game Scores'!I:I,MATCH(CoreValuesResults[[#This Row],[Team Number]],'Robot Game Scores'!B:B,0))="","",INDEX('Robot Game Scores'!I:I,MATCH(CoreValuesResults[[#This Row],[Team Number]],'Robot Game Scores'!B:B,0))),"")</f>
        <v/>
      </c>
      <c r="Q53" s="72" t="str">
        <f>_xlfn.IFNA(IF(INDEX('Robot Game Scores'!J:J,MATCH(CoreValuesResults[[#This Row],[Team Number]],'Robot Game Scores'!B:B,0))="","",INDEX('Robot Game Scores'!J:J,MATCH(CoreValuesResults[[#This Row],[Team Number]],'Robot Game Scores'!B:B,0))),"")</f>
        <v/>
      </c>
      <c r="R53" s="72" t="str">
        <f>_xlfn.IFNA(IF(INDEX('Robot Game Scores'!K:K,MATCH(CoreValuesResults[[#This Row],[Team Number]],'Robot Game Scores'!B:B,0))="","",INDEX('Robot Game Scores'!K:K,MATCH(CoreValuesResults[[#This Row],[Team Number]],'Robot Game Scores'!B:B,0))),"")</f>
        <v/>
      </c>
      <c r="S53" s="72" t="str">
        <f>_xlfn.IFNA(IF(INDEX('Robot Game Scores'!L:L,MATCH(CoreValuesResults[[#This Row],[Team Number]],'Robot Game Scores'!B:B,0))="","",INDEX('Robot Game Scores'!I:I,MATCH(CoreValuesResults[[#This Row],[Team Number]],'Robot Game Scores'!B:B,0))),"")</f>
        <v/>
      </c>
      <c r="T53" s="72" t="str">
        <f>_xlfn.IFNA(IF(INDEX('Robot Game Scores'!M:M,MATCH(CoreValuesResults[[#This Row],[Team Number]],'Robot Game Scores'!B:B,0))="","",INDEX('Robot Game Scores'!M:M,MATCH(CoreValuesResults[[#This Row],[Team Number]],'Robot Game Scores'!B:B,0))),"")</f>
        <v/>
      </c>
      <c r="U53" s="72" t="str">
        <f>IF(CoreValuesResults[[#This Row],[Team Number]]="","",COUNTIF(CoreValuesResults[[#This Row],[Gracious Professionalism 1]:[Gracious Professionalism 5]],""))</f>
        <v/>
      </c>
      <c r="V53" s="72" t="str">
        <f>IF(CoreValuesResults[[#This Row],[Team Number]]="","",SUM(CoreValuesResults[[#This Row],[Gracious Professionalism 1]:[Gracious Professionalism 5]]))</f>
        <v/>
      </c>
      <c r="W5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3" s="116">
        <f>SUM(CoreValuesResults[[#This Row],[Discovery (IP)]:[Fun (RD)]],CoreValuesResults[[#This Row],[Adjusted Gracious Professionalism Score]])</f>
        <v>0</v>
      </c>
      <c r="Y53" s="48">
        <f>IF(CoreValuesResults[[#This Row],[Team Number]]&gt;0,MIN(_xlfn.RANK.EQ(CoreValuesResults[[#This Row],[Core Values Score]],CoreValuesResults[Core Values Score],0),NumberOfTeams),NumberOfTeams+1)</f>
        <v>1</v>
      </c>
    </row>
    <row r="54" spans="1:25" ht="30" customHeight="1">
      <c r="A54" s="88"/>
      <c r="B54" s="89" t="str">
        <f>IF(ISNA(INDEX(OfficialTeamList[Team Name],MATCH(CoreValuesResults[[#This Row],[Team Number]], OfficialTeamList[Team Number],0))),"",INDEX(OfficialTeamList[Team Name],MATCH(CoreValuesResults[[#This Row],[Team Number]], OfficialTeamList[Team Number],0)))</f>
        <v/>
      </c>
      <c r="C54" s="72"/>
      <c r="D54" s="72"/>
      <c r="E54" s="72"/>
      <c r="F54" s="115" t="str">
        <f>_xlfn.IFNA(IF(INDEX('Innovation Project Input'!D:D,MATCH(CoreValuesResults[[#This Row],[Team Number]],'Innovation Project Input'!A:A,0))="","",INDEX('Innovation Project Input'!D:D,MATCH(CoreValuesResults[[#This Row],[Team Number]],'Innovation Project Input'!A:A,0))),"")</f>
        <v/>
      </c>
      <c r="G54" s="115" t="str">
        <f>_xlfn.IFNA(INDEX('Innovation Project Input'!F:F,MATCH(CoreValuesResults[[#This Row],[Team Number]],'Innovation Project Input'!A:A,0)),"")</f>
        <v/>
      </c>
      <c r="H54" s="115" t="str">
        <f>_xlfn.IFNA(INDEX('Innovation Project Input'!G:G,MATCH(CoreValuesResults[[#This Row],[Team Number]],'Innovation Project Input'!A:A,0)),"")</f>
        <v/>
      </c>
      <c r="I54" s="115" t="str">
        <f>_xlfn.IFNA(INDEX('Innovation Project Input'!K:K,MATCH(CoreValuesResults[[#This Row],[Team Number]],'Innovation Project Input'!A:A,0)),"")</f>
        <v/>
      </c>
      <c r="J54" s="115" t="str">
        <f>_xlfn.IFNA(INDEX('Innovation Project Input'!L:L,MATCH(CoreValuesResults[[#This Row],[Team Number]],'Innovation Project Input'!A:A,0)),"")</f>
        <v/>
      </c>
      <c r="K54" s="115" t="str">
        <f>_xlfn.IFNA(INDEX('Robot Design Input'!D:D,MATCH(CoreValuesResults[[#This Row],[Team Number]],'Robot Design Input'!A:A,0)),"")</f>
        <v/>
      </c>
      <c r="L54" s="115" t="str">
        <f>_xlfn.IFNA(INDEX('Robot Design Input'!E:E,MATCH(CoreValuesResults[[#This Row],[Team Number]],'Robot Design Input'!A:A,0)),"")</f>
        <v/>
      </c>
      <c r="M54" s="115" t="str">
        <f>_xlfn.IFNA(INDEX('Robot Design Input'!J:J,MATCH(CoreValuesResults[[#This Row],[Team Number]],'Robot Design Input'!A:A,0)),"")</f>
        <v/>
      </c>
      <c r="N54" s="115" t="str">
        <f>_xlfn.IFNA(INDEX('Robot Design Input'!K:K,MATCH(CoreValuesResults[[#This Row],[Team Number]],'Robot Design Input'!A:A,0)),"")</f>
        <v/>
      </c>
      <c r="O54" s="115" t="str">
        <f>_xlfn.IFNA(INDEX('Robot Design Input'!L:L,MATCH(CoreValuesResults[[#This Row],[Team Number]],'Robot Design Input'!A:A,0)),"")</f>
        <v/>
      </c>
      <c r="P54" s="72" t="str">
        <f>_xlfn.IFNA(IF(INDEX('Robot Game Scores'!I:I,MATCH(CoreValuesResults[[#This Row],[Team Number]],'Robot Game Scores'!B:B,0))="","",INDEX('Robot Game Scores'!I:I,MATCH(CoreValuesResults[[#This Row],[Team Number]],'Robot Game Scores'!B:B,0))),"")</f>
        <v/>
      </c>
      <c r="Q54" s="72" t="str">
        <f>_xlfn.IFNA(IF(INDEX('Robot Game Scores'!J:J,MATCH(CoreValuesResults[[#This Row],[Team Number]],'Robot Game Scores'!B:B,0))="","",INDEX('Robot Game Scores'!J:J,MATCH(CoreValuesResults[[#This Row],[Team Number]],'Robot Game Scores'!B:B,0))),"")</f>
        <v/>
      </c>
      <c r="R54" s="72" t="str">
        <f>_xlfn.IFNA(IF(INDEX('Robot Game Scores'!K:K,MATCH(CoreValuesResults[[#This Row],[Team Number]],'Robot Game Scores'!B:B,0))="","",INDEX('Robot Game Scores'!K:K,MATCH(CoreValuesResults[[#This Row],[Team Number]],'Robot Game Scores'!B:B,0))),"")</f>
        <v/>
      </c>
      <c r="S54" s="72" t="str">
        <f>_xlfn.IFNA(IF(INDEX('Robot Game Scores'!L:L,MATCH(CoreValuesResults[[#This Row],[Team Number]],'Robot Game Scores'!B:B,0))="","",INDEX('Robot Game Scores'!I:I,MATCH(CoreValuesResults[[#This Row],[Team Number]],'Robot Game Scores'!B:B,0))),"")</f>
        <v/>
      </c>
      <c r="T54" s="72" t="str">
        <f>_xlfn.IFNA(IF(INDEX('Robot Game Scores'!M:M,MATCH(CoreValuesResults[[#This Row],[Team Number]],'Robot Game Scores'!B:B,0))="","",INDEX('Robot Game Scores'!M:M,MATCH(CoreValuesResults[[#This Row],[Team Number]],'Robot Game Scores'!B:B,0))),"")</f>
        <v/>
      </c>
      <c r="U54" s="72" t="str">
        <f>IF(CoreValuesResults[[#This Row],[Team Number]]="","",COUNTIF(CoreValuesResults[[#This Row],[Gracious Professionalism 1]:[Gracious Professionalism 5]],""))</f>
        <v/>
      </c>
      <c r="V54" s="72" t="str">
        <f>IF(CoreValuesResults[[#This Row],[Team Number]]="","",SUM(CoreValuesResults[[#This Row],[Gracious Professionalism 1]:[Gracious Professionalism 5]]))</f>
        <v/>
      </c>
      <c r="W5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4" s="116">
        <f>SUM(CoreValuesResults[[#This Row],[Discovery (IP)]:[Fun (RD)]],CoreValuesResults[[#This Row],[Adjusted Gracious Professionalism Score]])</f>
        <v>0</v>
      </c>
      <c r="Y54" s="48">
        <f>IF(CoreValuesResults[[#This Row],[Team Number]]&gt;0,MIN(_xlfn.RANK.EQ(CoreValuesResults[[#This Row],[Core Values Score]],CoreValuesResults[Core Values Score],0),NumberOfTeams),NumberOfTeams+1)</f>
        <v>1</v>
      </c>
    </row>
    <row r="55" spans="1:25" ht="30" customHeight="1">
      <c r="A55" s="88"/>
      <c r="B55" s="89" t="str">
        <f>IF(ISNA(INDEX(OfficialTeamList[Team Name],MATCH(CoreValuesResults[[#This Row],[Team Number]], OfficialTeamList[Team Number],0))),"",INDEX(OfficialTeamList[Team Name],MATCH(CoreValuesResults[[#This Row],[Team Number]], OfficialTeamList[Team Number],0)))</f>
        <v/>
      </c>
      <c r="C55" s="72"/>
      <c r="D55" s="72"/>
      <c r="E55" s="72"/>
      <c r="F55" s="115" t="str">
        <f>_xlfn.IFNA(IF(INDEX('Innovation Project Input'!D:D,MATCH(CoreValuesResults[[#This Row],[Team Number]],'Innovation Project Input'!A:A,0))="","",INDEX('Innovation Project Input'!D:D,MATCH(CoreValuesResults[[#This Row],[Team Number]],'Innovation Project Input'!A:A,0))),"")</f>
        <v/>
      </c>
      <c r="G55" s="115" t="str">
        <f>_xlfn.IFNA(INDEX('Innovation Project Input'!F:F,MATCH(CoreValuesResults[[#This Row],[Team Number]],'Innovation Project Input'!A:A,0)),"")</f>
        <v/>
      </c>
      <c r="H55" s="115" t="str">
        <f>_xlfn.IFNA(INDEX('Innovation Project Input'!G:G,MATCH(CoreValuesResults[[#This Row],[Team Number]],'Innovation Project Input'!A:A,0)),"")</f>
        <v/>
      </c>
      <c r="I55" s="115" t="str">
        <f>_xlfn.IFNA(INDEX('Innovation Project Input'!K:K,MATCH(CoreValuesResults[[#This Row],[Team Number]],'Innovation Project Input'!A:A,0)),"")</f>
        <v/>
      </c>
      <c r="J55" s="115" t="str">
        <f>_xlfn.IFNA(INDEX('Innovation Project Input'!L:L,MATCH(CoreValuesResults[[#This Row],[Team Number]],'Innovation Project Input'!A:A,0)),"")</f>
        <v/>
      </c>
      <c r="K55" s="115" t="str">
        <f>_xlfn.IFNA(INDEX('Robot Design Input'!D:D,MATCH(CoreValuesResults[[#This Row],[Team Number]],'Robot Design Input'!A:A,0)),"")</f>
        <v/>
      </c>
      <c r="L55" s="115" t="str">
        <f>_xlfn.IFNA(INDEX('Robot Design Input'!E:E,MATCH(CoreValuesResults[[#This Row],[Team Number]],'Robot Design Input'!A:A,0)),"")</f>
        <v/>
      </c>
      <c r="M55" s="115" t="str">
        <f>_xlfn.IFNA(INDEX('Robot Design Input'!J:J,MATCH(CoreValuesResults[[#This Row],[Team Number]],'Robot Design Input'!A:A,0)),"")</f>
        <v/>
      </c>
      <c r="N55" s="115" t="str">
        <f>_xlfn.IFNA(INDEX('Robot Design Input'!K:K,MATCH(CoreValuesResults[[#This Row],[Team Number]],'Robot Design Input'!A:A,0)),"")</f>
        <v/>
      </c>
      <c r="O55" s="115" t="str">
        <f>_xlfn.IFNA(INDEX('Robot Design Input'!L:L,MATCH(CoreValuesResults[[#This Row],[Team Number]],'Robot Design Input'!A:A,0)),"")</f>
        <v/>
      </c>
      <c r="P55" s="72" t="str">
        <f>_xlfn.IFNA(IF(INDEX('Robot Game Scores'!I:I,MATCH(CoreValuesResults[[#This Row],[Team Number]],'Robot Game Scores'!B:B,0))="","",INDEX('Robot Game Scores'!I:I,MATCH(CoreValuesResults[[#This Row],[Team Number]],'Robot Game Scores'!B:B,0))),"")</f>
        <v/>
      </c>
      <c r="Q55" s="72" t="str">
        <f>_xlfn.IFNA(IF(INDEX('Robot Game Scores'!J:J,MATCH(CoreValuesResults[[#This Row],[Team Number]],'Robot Game Scores'!B:B,0))="","",INDEX('Robot Game Scores'!J:J,MATCH(CoreValuesResults[[#This Row],[Team Number]],'Robot Game Scores'!B:B,0))),"")</f>
        <v/>
      </c>
      <c r="R55" s="72" t="str">
        <f>_xlfn.IFNA(IF(INDEX('Robot Game Scores'!K:K,MATCH(CoreValuesResults[[#This Row],[Team Number]],'Robot Game Scores'!B:B,0))="","",INDEX('Robot Game Scores'!K:K,MATCH(CoreValuesResults[[#This Row],[Team Number]],'Robot Game Scores'!B:B,0))),"")</f>
        <v/>
      </c>
      <c r="S55" s="72" t="str">
        <f>_xlfn.IFNA(IF(INDEX('Robot Game Scores'!L:L,MATCH(CoreValuesResults[[#This Row],[Team Number]],'Robot Game Scores'!B:B,0))="","",INDEX('Robot Game Scores'!I:I,MATCH(CoreValuesResults[[#This Row],[Team Number]],'Robot Game Scores'!B:B,0))),"")</f>
        <v/>
      </c>
      <c r="T55" s="72" t="str">
        <f>_xlfn.IFNA(IF(INDEX('Robot Game Scores'!M:M,MATCH(CoreValuesResults[[#This Row],[Team Number]],'Robot Game Scores'!B:B,0))="","",INDEX('Robot Game Scores'!M:M,MATCH(CoreValuesResults[[#This Row],[Team Number]],'Robot Game Scores'!B:B,0))),"")</f>
        <v/>
      </c>
      <c r="U55" s="72" t="str">
        <f>IF(CoreValuesResults[[#This Row],[Team Number]]="","",COUNTIF(CoreValuesResults[[#This Row],[Gracious Professionalism 1]:[Gracious Professionalism 5]],""))</f>
        <v/>
      </c>
      <c r="V55" s="72" t="str">
        <f>IF(CoreValuesResults[[#This Row],[Team Number]]="","",SUM(CoreValuesResults[[#This Row],[Gracious Professionalism 1]:[Gracious Professionalism 5]]))</f>
        <v/>
      </c>
      <c r="W5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5" s="116">
        <f>SUM(CoreValuesResults[[#This Row],[Discovery (IP)]:[Fun (RD)]],CoreValuesResults[[#This Row],[Adjusted Gracious Professionalism Score]])</f>
        <v>0</v>
      </c>
      <c r="Y55" s="48">
        <f>IF(CoreValuesResults[[#This Row],[Team Number]]&gt;0,MIN(_xlfn.RANK.EQ(CoreValuesResults[[#This Row],[Core Values Score]],CoreValuesResults[Core Values Score],0),NumberOfTeams),NumberOfTeams+1)</f>
        <v>1</v>
      </c>
    </row>
    <row r="56" spans="1:25" ht="30" customHeight="1">
      <c r="A56" s="88"/>
      <c r="B56" s="89" t="str">
        <f>IF(ISNA(INDEX(OfficialTeamList[Team Name],MATCH(CoreValuesResults[[#This Row],[Team Number]], OfficialTeamList[Team Number],0))),"",INDEX(OfficialTeamList[Team Name],MATCH(CoreValuesResults[[#This Row],[Team Number]], OfficialTeamList[Team Number],0)))</f>
        <v/>
      </c>
      <c r="C56" s="72"/>
      <c r="D56" s="72"/>
      <c r="E56" s="72"/>
      <c r="F56" s="115" t="str">
        <f>_xlfn.IFNA(IF(INDEX('Innovation Project Input'!D:D,MATCH(CoreValuesResults[[#This Row],[Team Number]],'Innovation Project Input'!A:A,0))="","",INDEX('Innovation Project Input'!D:D,MATCH(CoreValuesResults[[#This Row],[Team Number]],'Innovation Project Input'!A:A,0))),"")</f>
        <v/>
      </c>
      <c r="G56" s="115" t="str">
        <f>_xlfn.IFNA(INDEX('Innovation Project Input'!F:F,MATCH(CoreValuesResults[[#This Row],[Team Number]],'Innovation Project Input'!A:A,0)),"")</f>
        <v/>
      </c>
      <c r="H56" s="115" t="str">
        <f>_xlfn.IFNA(INDEX('Innovation Project Input'!G:G,MATCH(CoreValuesResults[[#This Row],[Team Number]],'Innovation Project Input'!A:A,0)),"")</f>
        <v/>
      </c>
      <c r="I56" s="115" t="str">
        <f>_xlfn.IFNA(INDEX('Innovation Project Input'!K:K,MATCH(CoreValuesResults[[#This Row],[Team Number]],'Innovation Project Input'!A:A,0)),"")</f>
        <v/>
      </c>
      <c r="J56" s="115" t="str">
        <f>_xlfn.IFNA(INDEX('Innovation Project Input'!L:L,MATCH(CoreValuesResults[[#This Row],[Team Number]],'Innovation Project Input'!A:A,0)),"")</f>
        <v/>
      </c>
      <c r="K56" s="115" t="str">
        <f>_xlfn.IFNA(INDEX('Robot Design Input'!D:D,MATCH(CoreValuesResults[[#This Row],[Team Number]],'Robot Design Input'!A:A,0)),"")</f>
        <v/>
      </c>
      <c r="L56" s="115" t="str">
        <f>_xlfn.IFNA(INDEX('Robot Design Input'!E:E,MATCH(CoreValuesResults[[#This Row],[Team Number]],'Robot Design Input'!A:A,0)),"")</f>
        <v/>
      </c>
      <c r="M56" s="115" t="str">
        <f>_xlfn.IFNA(INDEX('Robot Design Input'!J:J,MATCH(CoreValuesResults[[#This Row],[Team Number]],'Robot Design Input'!A:A,0)),"")</f>
        <v/>
      </c>
      <c r="N56" s="115" t="str">
        <f>_xlfn.IFNA(INDEX('Robot Design Input'!K:K,MATCH(CoreValuesResults[[#This Row],[Team Number]],'Robot Design Input'!A:A,0)),"")</f>
        <v/>
      </c>
      <c r="O56" s="115" t="str">
        <f>_xlfn.IFNA(INDEX('Robot Design Input'!L:L,MATCH(CoreValuesResults[[#This Row],[Team Number]],'Robot Design Input'!A:A,0)),"")</f>
        <v/>
      </c>
      <c r="P56" s="72" t="str">
        <f>_xlfn.IFNA(IF(INDEX('Robot Game Scores'!I:I,MATCH(CoreValuesResults[[#This Row],[Team Number]],'Robot Game Scores'!B:B,0))="","",INDEX('Robot Game Scores'!I:I,MATCH(CoreValuesResults[[#This Row],[Team Number]],'Robot Game Scores'!B:B,0))),"")</f>
        <v/>
      </c>
      <c r="Q56" s="72" t="str">
        <f>_xlfn.IFNA(IF(INDEX('Robot Game Scores'!J:J,MATCH(CoreValuesResults[[#This Row],[Team Number]],'Robot Game Scores'!B:B,0))="","",INDEX('Robot Game Scores'!J:J,MATCH(CoreValuesResults[[#This Row],[Team Number]],'Robot Game Scores'!B:B,0))),"")</f>
        <v/>
      </c>
      <c r="R56" s="72" t="str">
        <f>_xlfn.IFNA(IF(INDEX('Robot Game Scores'!K:K,MATCH(CoreValuesResults[[#This Row],[Team Number]],'Robot Game Scores'!B:B,0))="","",INDEX('Robot Game Scores'!K:K,MATCH(CoreValuesResults[[#This Row],[Team Number]],'Robot Game Scores'!B:B,0))),"")</f>
        <v/>
      </c>
      <c r="S56" s="72" t="str">
        <f>_xlfn.IFNA(IF(INDEX('Robot Game Scores'!L:L,MATCH(CoreValuesResults[[#This Row],[Team Number]],'Robot Game Scores'!B:B,0))="","",INDEX('Robot Game Scores'!I:I,MATCH(CoreValuesResults[[#This Row],[Team Number]],'Robot Game Scores'!B:B,0))),"")</f>
        <v/>
      </c>
      <c r="T56" s="72" t="str">
        <f>_xlfn.IFNA(IF(INDEX('Robot Game Scores'!M:M,MATCH(CoreValuesResults[[#This Row],[Team Number]],'Robot Game Scores'!B:B,0))="","",INDEX('Robot Game Scores'!M:M,MATCH(CoreValuesResults[[#This Row],[Team Number]],'Robot Game Scores'!B:B,0))),"")</f>
        <v/>
      </c>
      <c r="U56" s="72" t="str">
        <f>IF(CoreValuesResults[[#This Row],[Team Number]]="","",COUNTIF(CoreValuesResults[[#This Row],[Gracious Professionalism 1]:[Gracious Professionalism 5]],""))</f>
        <v/>
      </c>
      <c r="V56" s="72" t="str">
        <f>IF(CoreValuesResults[[#This Row],[Team Number]]="","",SUM(CoreValuesResults[[#This Row],[Gracious Professionalism 1]:[Gracious Professionalism 5]]))</f>
        <v/>
      </c>
      <c r="W5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6" s="116">
        <f>SUM(CoreValuesResults[[#This Row],[Discovery (IP)]:[Fun (RD)]],CoreValuesResults[[#This Row],[Adjusted Gracious Professionalism Score]])</f>
        <v>0</v>
      </c>
      <c r="Y56" s="48">
        <f>IF(CoreValuesResults[[#This Row],[Team Number]]&gt;0,MIN(_xlfn.RANK.EQ(CoreValuesResults[[#This Row],[Core Values Score]],CoreValuesResults[Core Values Score],0),NumberOfTeams),NumberOfTeams+1)</f>
        <v>1</v>
      </c>
    </row>
    <row r="57" spans="1:25" ht="30" customHeight="1">
      <c r="A57" s="88"/>
      <c r="B57" s="89" t="str">
        <f>IF(ISNA(INDEX(OfficialTeamList[Team Name],MATCH(CoreValuesResults[[#This Row],[Team Number]], OfficialTeamList[Team Number],0))),"",INDEX(OfficialTeamList[Team Name],MATCH(CoreValuesResults[[#This Row],[Team Number]], OfficialTeamList[Team Number],0)))</f>
        <v/>
      </c>
      <c r="C57" s="72"/>
      <c r="D57" s="72"/>
      <c r="E57" s="72"/>
      <c r="F57" s="115" t="str">
        <f>_xlfn.IFNA(IF(INDEX('Innovation Project Input'!D:D,MATCH(CoreValuesResults[[#This Row],[Team Number]],'Innovation Project Input'!A:A,0))="","",INDEX('Innovation Project Input'!D:D,MATCH(CoreValuesResults[[#This Row],[Team Number]],'Innovation Project Input'!A:A,0))),"")</f>
        <v/>
      </c>
      <c r="G57" s="115" t="str">
        <f>_xlfn.IFNA(INDEX('Innovation Project Input'!F:F,MATCH(CoreValuesResults[[#This Row],[Team Number]],'Innovation Project Input'!A:A,0)),"")</f>
        <v/>
      </c>
      <c r="H57" s="115" t="str">
        <f>_xlfn.IFNA(INDEX('Innovation Project Input'!G:G,MATCH(CoreValuesResults[[#This Row],[Team Number]],'Innovation Project Input'!A:A,0)),"")</f>
        <v/>
      </c>
      <c r="I57" s="115" t="str">
        <f>_xlfn.IFNA(INDEX('Innovation Project Input'!K:K,MATCH(CoreValuesResults[[#This Row],[Team Number]],'Innovation Project Input'!A:A,0)),"")</f>
        <v/>
      </c>
      <c r="J57" s="115" t="str">
        <f>_xlfn.IFNA(INDEX('Innovation Project Input'!L:L,MATCH(CoreValuesResults[[#This Row],[Team Number]],'Innovation Project Input'!A:A,0)),"")</f>
        <v/>
      </c>
      <c r="K57" s="115" t="str">
        <f>_xlfn.IFNA(INDEX('Robot Design Input'!D:D,MATCH(CoreValuesResults[[#This Row],[Team Number]],'Robot Design Input'!A:A,0)),"")</f>
        <v/>
      </c>
      <c r="L57" s="115" t="str">
        <f>_xlfn.IFNA(INDEX('Robot Design Input'!E:E,MATCH(CoreValuesResults[[#This Row],[Team Number]],'Robot Design Input'!A:A,0)),"")</f>
        <v/>
      </c>
      <c r="M57" s="115" t="str">
        <f>_xlfn.IFNA(INDEX('Robot Design Input'!J:J,MATCH(CoreValuesResults[[#This Row],[Team Number]],'Robot Design Input'!A:A,0)),"")</f>
        <v/>
      </c>
      <c r="N57" s="115" t="str">
        <f>_xlfn.IFNA(INDEX('Robot Design Input'!K:K,MATCH(CoreValuesResults[[#This Row],[Team Number]],'Robot Design Input'!A:A,0)),"")</f>
        <v/>
      </c>
      <c r="O57" s="115" t="str">
        <f>_xlfn.IFNA(INDEX('Robot Design Input'!L:L,MATCH(CoreValuesResults[[#This Row],[Team Number]],'Robot Design Input'!A:A,0)),"")</f>
        <v/>
      </c>
      <c r="P57" s="72" t="str">
        <f>_xlfn.IFNA(IF(INDEX('Robot Game Scores'!I:I,MATCH(CoreValuesResults[[#This Row],[Team Number]],'Robot Game Scores'!B:B,0))="","",INDEX('Robot Game Scores'!I:I,MATCH(CoreValuesResults[[#This Row],[Team Number]],'Robot Game Scores'!B:B,0))),"")</f>
        <v/>
      </c>
      <c r="Q57" s="72" t="str">
        <f>_xlfn.IFNA(IF(INDEX('Robot Game Scores'!J:J,MATCH(CoreValuesResults[[#This Row],[Team Number]],'Robot Game Scores'!B:B,0))="","",INDEX('Robot Game Scores'!J:J,MATCH(CoreValuesResults[[#This Row],[Team Number]],'Robot Game Scores'!B:B,0))),"")</f>
        <v/>
      </c>
      <c r="R57" s="72" t="str">
        <f>_xlfn.IFNA(IF(INDEX('Robot Game Scores'!K:K,MATCH(CoreValuesResults[[#This Row],[Team Number]],'Robot Game Scores'!B:B,0))="","",INDEX('Robot Game Scores'!K:K,MATCH(CoreValuesResults[[#This Row],[Team Number]],'Robot Game Scores'!B:B,0))),"")</f>
        <v/>
      </c>
      <c r="S57" s="72" t="str">
        <f>_xlfn.IFNA(IF(INDEX('Robot Game Scores'!L:L,MATCH(CoreValuesResults[[#This Row],[Team Number]],'Robot Game Scores'!B:B,0))="","",INDEX('Robot Game Scores'!I:I,MATCH(CoreValuesResults[[#This Row],[Team Number]],'Robot Game Scores'!B:B,0))),"")</f>
        <v/>
      </c>
      <c r="T57" s="72" t="str">
        <f>_xlfn.IFNA(IF(INDEX('Robot Game Scores'!M:M,MATCH(CoreValuesResults[[#This Row],[Team Number]],'Robot Game Scores'!B:B,0))="","",INDEX('Robot Game Scores'!M:M,MATCH(CoreValuesResults[[#This Row],[Team Number]],'Robot Game Scores'!B:B,0))),"")</f>
        <v/>
      </c>
      <c r="U57" s="72" t="str">
        <f>IF(CoreValuesResults[[#This Row],[Team Number]]="","",COUNTIF(CoreValuesResults[[#This Row],[Gracious Professionalism 1]:[Gracious Professionalism 5]],""))</f>
        <v/>
      </c>
      <c r="V57" s="72" t="str">
        <f>IF(CoreValuesResults[[#This Row],[Team Number]]="","",SUM(CoreValuesResults[[#This Row],[Gracious Professionalism 1]:[Gracious Professionalism 5]]))</f>
        <v/>
      </c>
      <c r="W5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7" s="116">
        <f>SUM(CoreValuesResults[[#This Row],[Discovery (IP)]:[Fun (RD)]],CoreValuesResults[[#This Row],[Adjusted Gracious Professionalism Score]])</f>
        <v>0</v>
      </c>
      <c r="Y57" s="48">
        <f>IF(CoreValuesResults[[#This Row],[Team Number]]&gt;0,MIN(_xlfn.RANK.EQ(CoreValuesResults[[#This Row],[Core Values Score]],CoreValuesResults[Core Values Score],0),NumberOfTeams),NumberOfTeams+1)</f>
        <v>1</v>
      </c>
    </row>
    <row r="58" spans="1:25" ht="30" customHeight="1">
      <c r="A58" s="88"/>
      <c r="B58" s="89" t="str">
        <f>IF(ISNA(INDEX(OfficialTeamList[Team Name],MATCH(CoreValuesResults[[#This Row],[Team Number]], OfficialTeamList[Team Number],0))),"",INDEX(OfficialTeamList[Team Name],MATCH(CoreValuesResults[[#This Row],[Team Number]], OfficialTeamList[Team Number],0)))</f>
        <v/>
      </c>
      <c r="C58" s="72"/>
      <c r="D58" s="72"/>
      <c r="E58" s="72"/>
      <c r="F58" s="115" t="str">
        <f>_xlfn.IFNA(IF(INDEX('Innovation Project Input'!D:D,MATCH(CoreValuesResults[[#This Row],[Team Number]],'Innovation Project Input'!A:A,0))="","",INDEX('Innovation Project Input'!D:D,MATCH(CoreValuesResults[[#This Row],[Team Number]],'Innovation Project Input'!A:A,0))),"")</f>
        <v/>
      </c>
      <c r="G58" s="115" t="str">
        <f>_xlfn.IFNA(INDEX('Innovation Project Input'!F:F,MATCH(CoreValuesResults[[#This Row],[Team Number]],'Innovation Project Input'!A:A,0)),"")</f>
        <v/>
      </c>
      <c r="H58" s="115" t="str">
        <f>_xlfn.IFNA(INDEX('Innovation Project Input'!G:G,MATCH(CoreValuesResults[[#This Row],[Team Number]],'Innovation Project Input'!A:A,0)),"")</f>
        <v/>
      </c>
      <c r="I58" s="115" t="str">
        <f>_xlfn.IFNA(INDEX('Innovation Project Input'!K:K,MATCH(CoreValuesResults[[#This Row],[Team Number]],'Innovation Project Input'!A:A,0)),"")</f>
        <v/>
      </c>
      <c r="J58" s="115" t="str">
        <f>_xlfn.IFNA(INDEX('Innovation Project Input'!L:L,MATCH(CoreValuesResults[[#This Row],[Team Number]],'Innovation Project Input'!A:A,0)),"")</f>
        <v/>
      </c>
      <c r="K58" s="115" t="str">
        <f>_xlfn.IFNA(INDEX('Robot Design Input'!D:D,MATCH(CoreValuesResults[[#This Row],[Team Number]],'Robot Design Input'!A:A,0)),"")</f>
        <v/>
      </c>
      <c r="L58" s="115" t="str">
        <f>_xlfn.IFNA(INDEX('Robot Design Input'!E:E,MATCH(CoreValuesResults[[#This Row],[Team Number]],'Robot Design Input'!A:A,0)),"")</f>
        <v/>
      </c>
      <c r="M58" s="115" t="str">
        <f>_xlfn.IFNA(INDEX('Robot Design Input'!J:J,MATCH(CoreValuesResults[[#This Row],[Team Number]],'Robot Design Input'!A:A,0)),"")</f>
        <v/>
      </c>
      <c r="N58" s="115" t="str">
        <f>_xlfn.IFNA(INDEX('Robot Design Input'!K:K,MATCH(CoreValuesResults[[#This Row],[Team Number]],'Robot Design Input'!A:A,0)),"")</f>
        <v/>
      </c>
      <c r="O58" s="115" t="str">
        <f>_xlfn.IFNA(INDEX('Robot Design Input'!L:L,MATCH(CoreValuesResults[[#This Row],[Team Number]],'Robot Design Input'!A:A,0)),"")</f>
        <v/>
      </c>
      <c r="P58" s="72" t="str">
        <f>_xlfn.IFNA(IF(INDEX('Robot Game Scores'!I:I,MATCH(CoreValuesResults[[#This Row],[Team Number]],'Robot Game Scores'!B:B,0))="","",INDEX('Robot Game Scores'!I:I,MATCH(CoreValuesResults[[#This Row],[Team Number]],'Robot Game Scores'!B:B,0))),"")</f>
        <v/>
      </c>
      <c r="Q58" s="72" t="str">
        <f>_xlfn.IFNA(IF(INDEX('Robot Game Scores'!J:J,MATCH(CoreValuesResults[[#This Row],[Team Number]],'Robot Game Scores'!B:B,0))="","",INDEX('Robot Game Scores'!J:J,MATCH(CoreValuesResults[[#This Row],[Team Number]],'Robot Game Scores'!B:B,0))),"")</f>
        <v/>
      </c>
      <c r="R58" s="72" t="str">
        <f>_xlfn.IFNA(IF(INDEX('Robot Game Scores'!K:K,MATCH(CoreValuesResults[[#This Row],[Team Number]],'Robot Game Scores'!B:B,0))="","",INDEX('Robot Game Scores'!K:K,MATCH(CoreValuesResults[[#This Row],[Team Number]],'Robot Game Scores'!B:B,0))),"")</f>
        <v/>
      </c>
      <c r="S58" s="72" t="str">
        <f>_xlfn.IFNA(IF(INDEX('Robot Game Scores'!L:L,MATCH(CoreValuesResults[[#This Row],[Team Number]],'Robot Game Scores'!B:B,0))="","",INDEX('Robot Game Scores'!I:I,MATCH(CoreValuesResults[[#This Row],[Team Number]],'Robot Game Scores'!B:B,0))),"")</f>
        <v/>
      </c>
      <c r="T58" s="72" t="str">
        <f>_xlfn.IFNA(IF(INDEX('Robot Game Scores'!M:M,MATCH(CoreValuesResults[[#This Row],[Team Number]],'Robot Game Scores'!B:B,0))="","",INDEX('Robot Game Scores'!M:M,MATCH(CoreValuesResults[[#This Row],[Team Number]],'Robot Game Scores'!B:B,0))),"")</f>
        <v/>
      </c>
      <c r="U58" s="72" t="str">
        <f>IF(CoreValuesResults[[#This Row],[Team Number]]="","",COUNTIF(CoreValuesResults[[#This Row],[Gracious Professionalism 1]:[Gracious Professionalism 5]],""))</f>
        <v/>
      </c>
      <c r="V58" s="72" t="str">
        <f>IF(CoreValuesResults[[#This Row],[Team Number]]="","",SUM(CoreValuesResults[[#This Row],[Gracious Professionalism 1]:[Gracious Professionalism 5]]))</f>
        <v/>
      </c>
      <c r="W5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8" s="116">
        <f>SUM(CoreValuesResults[[#This Row],[Discovery (IP)]:[Fun (RD)]],CoreValuesResults[[#This Row],[Adjusted Gracious Professionalism Score]])</f>
        <v>0</v>
      </c>
      <c r="Y58" s="48">
        <f>IF(CoreValuesResults[[#This Row],[Team Number]]&gt;0,MIN(_xlfn.RANK.EQ(CoreValuesResults[[#This Row],[Core Values Score]],CoreValuesResults[Core Values Score],0),NumberOfTeams),NumberOfTeams+1)</f>
        <v>1</v>
      </c>
    </row>
    <row r="59" spans="1:25" ht="30" customHeight="1">
      <c r="A59" s="88"/>
      <c r="B59" s="89" t="str">
        <f>IF(ISNA(INDEX(OfficialTeamList[Team Name],MATCH(CoreValuesResults[[#This Row],[Team Number]], OfficialTeamList[Team Number],0))),"",INDEX(OfficialTeamList[Team Name],MATCH(CoreValuesResults[[#This Row],[Team Number]], OfficialTeamList[Team Number],0)))</f>
        <v/>
      </c>
      <c r="C59" s="72"/>
      <c r="D59" s="72"/>
      <c r="E59" s="72"/>
      <c r="F59" s="115" t="str">
        <f>_xlfn.IFNA(IF(INDEX('Innovation Project Input'!D:D,MATCH(CoreValuesResults[[#This Row],[Team Number]],'Innovation Project Input'!A:A,0))="","",INDEX('Innovation Project Input'!D:D,MATCH(CoreValuesResults[[#This Row],[Team Number]],'Innovation Project Input'!A:A,0))),"")</f>
        <v/>
      </c>
      <c r="G59" s="115" t="str">
        <f>_xlfn.IFNA(INDEX('Innovation Project Input'!F:F,MATCH(CoreValuesResults[[#This Row],[Team Number]],'Innovation Project Input'!A:A,0)),"")</f>
        <v/>
      </c>
      <c r="H59" s="115" t="str">
        <f>_xlfn.IFNA(INDEX('Innovation Project Input'!G:G,MATCH(CoreValuesResults[[#This Row],[Team Number]],'Innovation Project Input'!A:A,0)),"")</f>
        <v/>
      </c>
      <c r="I59" s="115" t="str">
        <f>_xlfn.IFNA(INDEX('Innovation Project Input'!K:K,MATCH(CoreValuesResults[[#This Row],[Team Number]],'Innovation Project Input'!A:A,0)),"")</f>
        <v/>
      </c>
      <c r="J59" s="115" t="str">
        <f>_xlfn.IFNA(INDEX('Innovation Project Input'!L:L,MATCH(CoreValuesResults[[#This Row],[Team Number]],'Innovation Project Input'!A:A,0)),"")</f>
        <v/>
      </c>
      <c r="K59" s="115" t="str">
        <f>_xlfn.IFNA(INDEX('Robot Design Input'!D:D,MATCH(CoreValuesResults[[#This Row],[Team Number]],'Robot Design Input'!A:A,0)),"")</f>
        <v/>
      </c>
      <c r="L59" s="115" t="str">
        <f>_xlfn.IFNA(INDEX('Robot Design Input'!E:E,MATCH(CoreValuesResults[[#This Row],[Team Number]],'Robot Design Input'!A:A,0)),"")</f>
        <v/>
      </c>
      <c r="M59" s="115" t="str">
        <f>_xlfn.IFNA(INDEX('Robot Design Input'!J:J,MATCH(CoreValuesResults[[#This Row],[Team Number]],'Robot Design Input'!A:A,0)),"")</f>
        <v/>
      </c>
      <c r="N59" s="115" t="str">
        <f>_xlfn.IFNA(INDEX('Robot Design Input'!K:K,MATCH(CoreValuesResults[[#This Row],[Team Number]],'Robot Design Input'!A:A,0)),"")</f>
        <v/>
      </c>
      <c r="O59" s="115" t="str">
        <f>_xlfn.IFNA(INDEX('Robot Design Input'!L:L,MATCH(CoreValuesResults[[#This Row],[Team Number]],'Robot Design Input'!A:A,0)),"")</f>
        <v/>
      </c>
      <c r="P59" s="72" t="str">
        <f>_xlfn.IFNA(IF(INDEX('Robot Game Scores'!I:I,MATCH(CoreValuesResults[[#This Row],[Team Number]],'Robot Game Scores'!B:B,0))="","",INDEX('Robot Game Scores'!I:I,MATCH(CoreValuesResults[[#This Row],[Team Number]],'Robot Game Scores'!B:B,0))),"")</f>
        <v/>
      </c>
      <c r="Q59" s="72" t="str">
        <f>_xlfn.IFNA(IF(INDEX('Robot Game Scores'!J:J,MATCH(CoreValuesResults[[#This Row],[Team Number]],'Robot Game Scores'!B:B,0))="","",INDEX('Robot Game Scores'!J:J,MATCH(CoreValuesResults[[#This Row],[Team Number]],'Robot Game Scores'!B:B,0))),"")</f>
        <v/>
      </c>
      <c r="R59" s="72" t="str">
        <f>_xlfn.IFNA(IF(INDEX('Robot Game Scores'!K:K,MATCH(CoreValuesResults[[#This Row],[Team Number]],'Robot Game Scores'!B:B,0))="","",INDEX('Robot Game Scores'!K:K,MATCH(CoreValuesResults[[#This Row],[Team Number]],'Robot Game Scores'!B:B,0))),"")</f>
        <v/>
      </c>
      <c r="S59" s="72" t="str">
        <f>_xlfn.IFNA(IF(INDEX('Robot Game Scores'!L:L,MATCH(CoreValuesResults[[#This Row],[Team Number]],'Robot Game Scores'!B:B,0))="","",INDEX('Robot Game Scores'!I:I,MATCH(CoreValuesResults[[#This Row],[Team Number]],'Robot Game Scores'!B:B,0))),"")</f>
        <v/>
      </c>
      <c r="T59" s="72" t="str">
        <f>_xlfn.IFNA(IF(INDEX('Robot Game Scores'!M:M,MATCH(CoreValuesResults[[#This Row],[Team Number]],'Robot Game Scores'!B:B,0))="","",INDEX('Robot Game Scores'!M:M,MATCH(CoreValuesResults[[#This Row],[Team Number]],'Robot Game Scores'!B:B,0))),"")</f>
        <v/>
      </c>
      <c r="U59" s="72" t="str">
        <f>IF(CoreValuesResults[[#This Row],[Team Number]]="","",COUNTIF(CoreValuesResults[[#This Row],[Gracious Professionalism 1]:[Gracious Professionalism 5]],""))</f>
        <v/>
      </c>
      <c r="V59" s="72" t="str">
        <f>IF(CoreValuesResults[[#This Row],[Team Number]]="","",SUM(CoreValuesResults[[#This Row],[Gracious Professionalism 1]:[Gracious Professionalism 5]]))</f>
        <v/>
      </c>
      <c r="W5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59" s="116">
        <f>SUM(CoreValuesResults[[#This Row],[Discovery (IP)]:[Fun (RD)]],CoreValuesResults[[#This Row],[Adjusted Gracious Professionalism Score]])</f>
        <v>0</v>
      </c>
      <c r="Y59" s="48">
        <f>IF(CoreValuesResults[[#This Row],[Team Number]]&gt;0,MIN(_xlfn.RANK.EQ(CoreValuesResults[[#This Row],[Core Values Score]],CoreValuesResults[Core Values Score],0),NumberOfTeams),NumberOfTeams+1)</f>
        <v>1</v>
      </c>
    </row>
    <row r="60" spans="1:25" ht="30" customHeight="1">
      <c r="A60" s="88"/>
      <c r="B60" s="89" t="str">
        <f>IF(ISNA(INDEX(OfficialTeamList[Team Name],MATCH(CoreValuesResults[[#This Row],[Team Number]], OfficialTeamList[Team Number],0))),"",INDEX(OfficialTeamList[Team Name],MATCH(CoreValuesResults[[#This Row],[Team Number]], OfficialTeamList[Team Number],0)))</f>
        <v/>
      </c>
      <c r="C60" s="72"/>
      <c r="D60" s="72"/>
      <c r="E60" s="72"/>
      <c r="F60" s="115" t="str">
        <f>_xlfn.IFNA(IF(INDEX('Innovation Project Input'!D:D,MATCH(CoreValuesResults[[#This Row],[Team Number]],'Innovation Project Input'!A:A,0))="","",INDEX('Innovation Project Input'!D:D,MATCH(CoreValuesResults[[#This Row],[Team Number]],'Innovation Project Input'!A:A,0))),"")</f>
        <v/>
      </c>
      <c r="G60" s="115" t="str">
        <f>_xlfn.IFNA(INDEX('Innovation Project Input'!F:F,MATCH(CoreValuesResults[[#This Row],[Team Number]],'Innovation Project Input'!A:A,0)),"")</f>
        <v/>
      </c>
      <c r="H60" s="115" t="str">
        <f>_xlfn.IFNA(INDEX('Innovation Project Input'!G:G,MATCH(CoreValuesResults[[#This Row],[Team Number]],'Innovation Project Input'!A:A,0)),"")</f>
        <v/>
      </c>
      <c r="I60" s="115" t="str">
        <f>_xlfn.IFNA(INDEX('Innovation Project Input'!K:K,MATCH(CoreValuesResults[[#This Row],[Team Number]],'Innovation Project Input'!A:A,0)),"")</f>
        <v/>
      </c>
      <c r="J60" s="115" t="str">
        <f>_xlfn.IFNA(INDEX('Innovation Project Input'!L:L,MATCH(CoreValuesResults[[#This Row],[Team Number]],'Innovation Project Input'!A:A,0)),"")</f>
        <v/>
      </c>
      <c r="K60" s="115" t="str">
        <f>_xlfn.IFNA(INDEX('Robot Design Input'!D:D,MATCH(CoreValuesResults[[#This Row],[Team Number]],'Robot Design Input'!A:A,0)),"")</f>
        <v/>
      </c>
      <c r="L60" s="115" t="str">
        <f>_xlfn.IFNA(INDEX('Robot Design Input'!E:E,MATCH(CoreValuesResults[[#This Row],[Team Number]],'Robot Design Input'!A:A,0)),"")</f>
        <v/>
      </c>
      <c r="M60" s="115" t="str">
        <f>_xlfn.IFNA(INDEX('Robot Design Input'!J:J,MATCH(CoreValuesResults[[#This Row],[Team Number]],'Robot Design Input'!A:A,0)),"")</f>
        <v/>
      </c>
      <c r="N60" s="115" t="str">
        <f>_xlfn.IFNA(INDEX('Robot Design Input'!K:K,MATCH(CoreValuesResults[[#This Row],[Team Number]],'Robot Design Input'!A:A,0)),"")</f>
        <v/>
      </c>
      <c r="O60" s="115" t="str">
        <f>_xlfn.IFNA(INDEX('Robot Design Input'!L:L,MATCH(CoreValuesResults[[#This Row],[Team Number]],'Robot Design Input'!A:A,0)),"")</f>
        <v/>
      </c>
      <c r="P60" s="72" t="str">
        <f>_xlfn.IFNA(IF(INDEX('Robot Game Scores'!I:I,MATCH(CoreValuesResults[[#This Row],[Team Number]],'Robot Game Scores'!B:B,0))="","",INDEX('Robot Game Scores'!I:I,MATCH(CoreValuesResults[[#This Row],[Team Number]],'Robot Game Scores'!B:B,0))),"")</f>
        <v/>
      </c>
      <c r="Q60" s="72" t="str">
        <f>_xlfn.IFNA(IF(INDEX('Robot Game Scores'!J:J,MATCH(CoreValuesResults[[#This Row],[Team Number]],'Robot Game Scores'!B:B,0))="","",INDEX('Robot Game Scores'!J:J,MATCH(CoreValuesResults[[#This Row],[Team Number]],'Robot Game Scores'!B:B,0))),"")</f>
        <v/>
      </c>
      <c r="R60" s="72" t="str">
        <f>_xlfn.IFNA(IF(INDEX('Robot Game Scores'!K:K,MATCH(CoreValuesResults[[#This Row],[Team Number]],'Robot Game Scores'!B:B,0))="","",INDEX('Robot Game Scores'!K:K,MATCH(CoreValuesResults[[#This Row],[Team Number]],'Robot Game Scores'!B:B,0))),"")</f>
        <v/>
      </c>
      <c r="S60" s="72" t="str">
        <f>_xlfn.IFNA(IF(INDEX('Robot Game Scores'!L:L,MATCH(CoreValuesResults[[#This Row],[Team Number]],'Robot Game Scores'!B:B,0))="","",INDEX('Robot Game Scores'!I:I,MATCH(CoreValuesResults[[#This Row],[Team Number]],'Robot Game Scores'!B:B,0))),"")</f>
        <v/>
      </c>
      <c r="T60" s="72" t="str">
        <f>_xlfn.IFNA(IF(INDEX('Robot Game Scores'!M:M,MATCH(CoreValuesResults[[#This Row],[Team Number]],'Robot Game Scores'!B:B,0))="","",INDEX('Robot Game Scores'!M:M,MATCH(CoreValuesResults[[#This Row],[Team Number]],'Robot Game Scores'!B:B,0))),"")</f>
        <v/>
      </c>
      <c r="U60" s="72" t="str">
        <f>IF(CoreValuesResults[[#This Row],[Team Number]]="","",COUNTIF(CoreValuesResults[[#This Row],[Gracious Professionalism 1]:[Gracious Professionalism 5]],""))</f>
        <v/>
      </c>
      <c r="V60" s="72" t="str">
        <f>IF(CoreValuesResults[[#This Row],[Team Number]]="","",SUM(CoreValuesResults[[#This Row],[Gracious Professionalism 1]:[Gracious Professionalism 5]]))</f>
        <v/>
      </c>
      <c r="W60"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0" s="116">
        <f>SUM(CoreValuesResults[[#This Row],[Discovery (IP)]:[Fun (RD)]],CoreValuesResults[[#This Row],[Adjusted Gracious Professionalism Score]])</f>
        <v>0</v>
      </c>
      <c r="Y60" s="48">
        <f>IF(CoreValuesResults[[#This Row],[Team Number]]&gt;0,MIN(_xlfn.RANK.EQ(CoreValuesResults[[#This Row],[Core Values Score]],CoreValuesResults[Core Values Score],0),NumberOfTeams),NumberOfTeams+1)</f>
        <v>1</v>
      </c>
    </row>
    <row r="61" spans="1:25" ht="30" customHeight="1">
      <c r="A61" s="88"/>
      <c r="B61" s="89" t="str">
        <f>IF(ISNA(INDEX(OfficialTeamList[Team Name],MATCH(CoreValuesResults[[#This Row],[Team Number]], OfficialTeamList[Team Number],0))),"",INDEX(OfficialTeamList[Team Name],MATCH(CoreValuesResults[[#This Row],[Team Number]], OfficialTeamList[Team Number],0)))</f>
        <v/>
      </c>
      <c r="C61" s="72"/>
      <c r="D61" s="72"/>
      <c r="E61" s="72"/>
      <c r="F61" s="115" t="str">
        <f>_xlfn.IFNA(IF(INDEX('Innovation Project Input'!D:D,MATCH(CoreValuesResults[[#This Row],[Team Number]],'Innovation Project Input'!A:A,0))="","",INDEX('Innovation Project Input'!D:D,MATCH(CoreValuesResults[[#This Row],[Team Number]],'Innovation Project Input'!A:A,0))),"")</f>
        <v/>
      </c>
      <c r="G61" s="115" t="str">
        <f>_xlfn.IFNA(INDEX('Innovation Project Input'!F:F,MATCH(CoreValuesResults[[#This Row],[Team Number]],'Innovation Project Input'!A:A,0)),"")</f>
        <v/>
      </c>
      <c r="H61" s="115" t="str">
        <f>_xlfn.IFNA(INDEX('Innovation Project Input'!G:G,MATCH(CoreValuesResults[[#This Row],[Team Number]],'Innovation Project Input'!A:A,0)),"")</f>
        <v/>
      </c>
      <c r="I61" s="115" t="str">
        <f>_xlfn.IFNA(INDEX('Innovation Project Input'!K:K,MATCH(CoreValuesResults[[#This Row],[Team Number]],'Innovation Project Input'!A:A,0)),"")</f>
        <v/>
      </c>
      <c r="J61" s="115" t="str">
        <f>_xlfn.IFNA(INDEX('Innovation Project Input'!L:L,MATCH(CoreValuesResults[[#This Row],[Team Number]],'Innovation Project Input'!A:A,0)),"")</f>
        <v/>
      </c>
      <c r="K61" s="115" t="str">
        <f>_xlfn.IFNA(INDEX('Robot Design Input'!D:D,MATCH(CoreValuesResults[[#This Row],[Team Number]],'Robot Design Input'!A:A,0)),"")</f>
        <v/>
      </c>
      <c r="L61" s="115" t="str">
        <f>_xlfn.IFNA(INDEX('Robot Design Input'!E:E,MATCH(CoreValuesResults[[#This Row],[Team Number]],'Robot Design Input'!A:A,0)),"")</f>
        <v/>
      </c>
      <c r="M61" s="115" t="str">
        <f>_xlfn.IFNA(INDEX('Robot Design Input'!J:J,MATCH(CoreValuesResults[[#This Row],[Team Number]],'Robot Design Input'!A:A,0)),"")</f>
        <v/>
      </c>
      <c r="N61" s="115" t="str">
        <f>_xlfn.IFNA(INDEX('Robot Design Input'!K:K,MATCH(CoreValuesResults[[#This Row],[Team Number]],'Robot Design Input'!A:A,0)),"")</f>
        <v/>
      </c>
      <c r="O61" s="115" t="str">
        <f>_xlfn.IFNA(INDEX('Robot Design Input'!L:L,MATCH(CoreValuesResults[[#This Row],[Team Number]],'Robot Design Input'!A:A,0)),"")</f>
        <v/>
      </c>
      <c r="P61" s="72" t="str">
        <f>_xlfn.IFNA(IF(INDEX('Robot Game Scores'!I:I,MATCH(CoreValuesResults[[#This Row],[Team Number]],'Robot Game Scores'!B:B,0))="","",INDEX('Robot Game Scores'!I:I,MATCH(CoreValuesResults[[#This Row],[Team Number]],'Robot Game Scores'!B:B,0))),"")</f>
        <v/>
      </c>
      <c r="Q61" s="72" t="str">
        <f>_xlfn.IFNA(IF(INDEX('Robot Game Scores'!J:J,MATCH(CoreValuesResults[[#This Row],[Team Number]],'Robot Game Scores'!B:B,0))="","",INDEX('Robot Game Scores'!J:J,MATCH(CoreValuesResults[[#This Row],[Team Number]],'Robot Game Scores'!B:B,0))),"")</f>
        <v/>
      </c>
      <c r="R61" s="72" t="str">
        <f>_xlfn.IFNA(IF(INDEX('Robot Game Scores'!K:K,MATCH(CoreValuesResults[[#This Row],[Team Number]],'Robot Game Scores'!B:B,0))="","",INDEX('Robot Game Scores'!K:K,MATCH(CoreValuesResults[[#This Row],[Team Number]],'Robot Game Scores'!B:B,0))),"")</f>
        <v/>
      </c>
      <c r="S61" s="72" t="str">
        <f>_xlfn.IFNA(IF(INDEX('Robot Game Scores'!L:L,MATCH(CoreValuesResults[[#This Row],[Team Number]],'Robot Game Scores'!B:B,0))="","",INDEX('Robot Game Scores'!I:I,MATCH(CoreValuesResults[[#This Row],[Team Number]],'Robot Game Scores'!B:B,0))),"")</f>
        <v/>
      </c>
      <c r="T61" s="72" t="str">
        <f>_xlfn.IFNA(IF(INDEX('Robot Game Scores'!M:M,MATCH(CoreValuesResults[[#This Row],[Team Number]],'Robot Game Scores'!B:B,0))="","",INDEX('Robot Game Scores'!M:M,MATCH(CoreValuesResults[[#This Row],[Team Number]],'Robot Game Scores'!B:B,0))),"")</f>
        <v/>
      </c>
      <c r="U61" s="72" t="str">
        <f>IF(CoreValuesResults[[#This Row],[Team Number]]="","",COUNTIF(CoreValuesResults[[#This Row],[Gracious Professionalism 1]:[Gracious Professionalism 5]],""))</f>
        <v/>
      </c>
      <c r="V61" s="72" t="str">
        <f>IF(CoreValuesResults[[#This Row],[Team Number]]="","",SUM(CoreValuesResults[[#This Row],[Gracious Professionalism 1]:[Gracious Professionalism 5]]))</f>
        <v/>
      </c>
      <c r="W61"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1" s="116">
        <f>SUM(CoreValuesResults[[#This Row],[Discovery (IP)]:[Fun (RD)]],CoreValuesResults[[#This Row],[Adjusted Gracious Professionalism Score]])</f>
        <v>0</v>
      </c>
      <c r="Y61" s="48">
        <f>IF(CoreValuesResults[[#This Row],[Team Number]]&gt;0,MIN(_xlfn.RANK.EQ(CoreValuesResults[[#This Row],[Core Values Score]],CoreValuesResults[Core Values Score],0),NumberOfTeams),NumberOfTeams+1)</f>
        <v>1</v>
      </c>
    </row>
    <row r="62" spans="1:25" ht="30" customHeight="1">
      <c r="A62" s="88"/>
      <c r="B62" s="89" t="str">
        <f>IF(ISNA(INDEX(OfficialTeamList[Team Name],MATCH(CoreValuesResults[[#This Row],[Team Number]], OfficialTeamList[Team Number],0))),"",INDEX(OfficialTeamList[Team Name],MATCH(CoreValuesResults[[#This Row],[Team Number]], OfficialTeamList[Team Number],0)))</f>
        <v/>
      </c>
      <c r="C62" s="72"/>
      <c r="D62" s="72"/>
      <c r="E62" s="72"/>
      <c r="F62" s="115" t="str">
        <f>_xlfn.IFNA(IF(INDEX('Innovation Project Input'!D:D,MATCH(CoreValuesResults[[#This Row],[Team Number]],'Innovation Project Input'!A:A,0))="","",INDEX('Innovation Project Input'!D:D,MATCH(CoreValuesResults[[#This Row],[Team Number]],'Innovation Project Input'!A:A,0))),"")</f>
        <v/>
      </c>
      <c r="G62" s="115" t="str">
        <f>_xlfn.IFNA(INDEX('Innovation Project Input'!F:F,MATCH(CoreValuesResults[[#This Row],[Team Number]],'Innovation Project Input'!A:A,0)),"")</f>
        <v/>
      </c>
      <c r="H62" s="115" t="str">
        <f>_xlfn.IFNA(INDEX('Innovation Project Input'!G:G,MATCH(CoreValuesResults[[#This Row],[Team Number]],'Innovation Project Input'!A:A,0)),"")</f>
        <v/>
      </c>
      <c r="I62" s="115" t="str">
        <f>_xlfn.IFNA(INDEX('Innovation Project Input'!K:K,MATCH(CoreValuesResults[[#This Row],[Team Number]],'Innovation Project Input'!A:A,0)),"")</f>
        <v/>
      </c>
      <c r="J62" s="115" t="str">
        <f>_xlfn.IFNA(INDEX('Innovation Project Input'!L:L,MATCH(CoreValuesResults[[#This Row],[Team Number]],'Innovation Project Input'!A:A,0)),"")</f>
        <v/>
      </c>
      <c r="K62" s="115" t="str">
        <f>_xlfn.IFNA(INDEX('Robot Design Input'!D:D,MATCH(CoreValuesResults[[#This Row],[Team Number]],'Robot Design Input'!A:A,0)),"")</f>
        <v/>
      </c>
      <c r="L62" s="115" t="str">
        <f>_xlfn.IFNA(INDEX('Robot Design Input'!E:E,MATCH(CoreValuesResults[[#This Row],[Team Number]],'Robot Design Input'!A:A,0)),"")</f>
        <v/>
      </c>
      <c r="M62" s="115" t="str">
        <f>_xlfn.IFNA(INDEX('Robot Design Input'!J:J,MATCH(CoreValuesResults[[#This Row],[Team Number]],'Robot Design Input'!A:A,0)),"")</f>
        <v/>
      </c>
      <c r="N62" s="115" t="str">
        <f>_xlfn.IFNA(INDEX('Robot Design Input'!K:K,MATCH(CoreValuesResults[[#This Row],[Team Number]],'Robot Design Input'!A:A,0)),"")</f>
        <v/>
      </c>
      <c r="O62" s="115" t="str">
        <f>_xlfn.IFNA(INDEX('Robot Design Input'!L:L,MATCH(CoreValuesResults[[#This Row],[Team Number]],'Robot Design Input'!A:A,0)),"")</f>
        <v/>
      </c>
      <c r="P62" s="72" t="str">
        <f>_xlfn.IFNA(IF(INDEX('Robot Game Scores'!I:I,MATCH(CoreValuesResults[[#This Row],[Team Number]],'Robot Game Scores'!B:B,0))="","",INDEX('Robot Game Scores'!I:I,MATCH(CoreValuesResults[[#This Row],[Team Number]],'Robot Game Scores'!B:B,0))),"")</f>
        <v/>
      </c>
      <c r="Q62" s="72" t="str">
        <f>_xlfn.IFNA(IF(INDEX('Robot Game Scores'!J:J,MATCH(CoreValuesResults[[#This Row],[Team Number]],'Robot Game Scores'!B:B,0))="","",INDEX('Robot Game Scores'!J:J,MATCH(CoreValuesResults[[#This Row],[Team Number]],'Robot Game Scores'!B:B,0))),"")</f>
        <v/>
      </c>
      <c r="R62" s="72" t="str">
        <f>_xlfn.IFNA(IF(INDEX('Robot Game Scores'!K:K,MATCH(CoreValuesResults[[#This Row],[Team Number]],'Robot Game Scores'!B:B,0))="","",INDEX('Robot Game Scores'!K:K,MATCH(CoreValuesResults[[#This Row],[Team Number]],'Robot Game Scores'!B:B,0))),"")</f>
        <v/>
      </c>
      <c r="S62" s="72" t="str">
        <f>_xlfn.IFNA(IF(INDEX('Robot Game Scores'!L:L,MATCH(CoreValuesResults[[#This Row],[Team Number]],'Robot Game Scores'!B:B,0))="","",INDEX('Robot Game Scores'!I:I,MATCH(CoreValuesResults[[#This Row],[Team Number]],'Robot Game Scores'!B:B,0))),"")</f>
        <v/>
      </c>
      <c r="T62" s="72" t="str">
        <f>_xlfn.IFNA(IF(INDEX('Robot Game Scores'!M:M,MATCH(CoreValuesResults[[#This Row],[Team Number]],'Robot Game Scores'!B:B,0))="","",INDEX('Robot Game Scores'!M:M,MATCH(CoreValuesResults[[#This Row],[Team Number]],'Robot Game Scores'!B:B,0))),"")</f>
        <v/>
      </c>
      <c r="U62" s="72" t="str">
        <f>IF(CoreValuesResults[[#This Row],[Team Number]]="","",COUNTIF(CoreValuesResults[[#This Row],[Gracious Professionalism 1]:[Gracious Professionalism 5]],""))</f>
        <v/>
      </c>
      <c r="V62" s="72" t="str">
        <f>IF(CoreValuesResults[[#This Row],[Team Number]]="","",SUM(CoreValuesResults[[#This Row],[Gracious Professionalism 1]:[Gracious Professionalism 5]]))</f>
        <v/>
      </c>
      <c r="W6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2" s="116">
        <f>SUM(CoreValuesResults[[#This Row],[Discovery (IP)]:[Fun (RD)]],CoreValuesResults[[#This Row],[Adjusted Gracious Professionalism Score]])</f>
        <v>0</v>
      </c>
      <c r="Y62" s="48">
        <f>IF(CoreValuesResults[[#This Row],[Team Number]]&gt;0,MIN(_xlfn.RANK.EQ(CoreValuesResults[[#This Row],[Core Values Score]],CoreValuesResults[Core Values Score],0),NumberOfTeams),NumberOfTeams+1)</f>
        <v>1</v>
      </c>
    </row>
    <row r="63" spans="1:25" ht="30" customHeight="1">
      <c r="A63" s="88"/>
      <c r="B63" s="89" t="str">
        <f>IF(ISNA(INDEX(OfficialTeamList[Team Name],MATCH(CoreValuesResults[[#This Row],[Team Number]], OfficialTeamList[Team Number],0))),"",INDEX(OfficialTeamList[Team Name],MATCH(CoreValuesResults[[#This Row],[Team Number]], OfficialTeamList[Team Number],0)))</f>
        <v/>
      </c>
      <c r="C63" s="72"/>
      <c r="D63" s="72"/>
      <c r="E63" s="72"/>
      <c r="F63" s="115" t="str">
        <f>_xlfn.IFNA(IF(INDEX('Innovation Project Input'!D:D,MATCH(CoreValuesResults[[#This Row],[Team Number]],'Innovation Project Input'!A:A,0))="","",INDEX('Innovation Project Input'!D:D,MATCH(CoreValuesResults[[#This Row],[Team Number]],'Innovation Project Input'!A:A,0))),"")</f>
        <v/>
      </c>
      <c r="G63" s="115" t="str">
        <f>_xlfn.IFNA(INDEX('Innovation Project Input'!F:F,MATCH(CoreValuesResults[[#This Row],[Team Number]],'Innovation Project Input'!A:A,0)),"")</f>
        <v/>
      </c>
      <c r="H63" s="115" t="str">
        <f>_xlfn.IFNA(INDEX('Innovation Project Input'!G:G,MATCH(CoreValuesResults[[#This Row],[Team Number]],'Innovation Project Input'!A:A,0)),"")</f>
        <v/>
      </c>
      <c r="I63" s="115" t="str">
        <f>_xlfn.IFNA(INDEX('Innovation Project Input'!K:K,MATCH(CoreValuesResults[[#This Row],[Team Number]],'Innovation Project Input'!A:A,0)),"")</f>
        <v/>
      </c>
      <c r="J63" s="115" t="str">
        <f>_xlfn.IFNA(INDEX('Innovation Project Input'!L:L,MATCH(CoreValuesResults[[#This Row],[Team Number]],'Innovation Project Input'!A:A,0)),"")</f>
        <v/>
      </c>
      <c r="K63" s="115" t="str">
        <f>_xlfn.IFNA(INDEX('Robot Design Input'!D:D,MATCH(CoreValuesResults[[#This Row],[Team Number]],'Robot Design Input'!A:A,0)),"")</f>
        <v/>
      </c>
      <c r="L63" s="115" t="str">
        <f>_xlfn.IFNA(INDEX('Robot Design Input'!E:E,MATCH(CoreValuesResults[[#This Row],[Team Number]],'Robot Design Input'!A:A,0)),"")</f>
        <v/>
      </c>
      <c r="M63" s="115" t="str">
        <f>_xlfn.IFNA(INDEX('Robot Design Input'!J:J,MATCH(CoreValuesResults[[#This Row],[Team Number]],'Robot Design Input'!A:A,0)),"")</f>
        <v/>
      </c>
      <c r="N63" s="115" t="str">
        <f>_xlfn.IFNA(INDEX('Robot Design Input'!K:K,MATCH(CoreValuesResults[[#This Row],[Team Number]],'Robot Design Input'!A:A,0)),"")</f>
        <v/>
      </c>
      <c r="O63" s="115" t="str">
        <f>_xlfn.IFNA(INDEX('Robot Design Input'!L:L,MATCH(CoreValuesResults[[#This Row],[Team Number]],'Robot Design Input'!A:A,0)),"")</f>
        <v/>
      </c>
      <c r="P63" s="72" t="str">
        <f>_xlfn.IFNA(IF(INDEX('Robot Game Scores'!I:I,MATCH(CoreValuesResults[[#This Row],[Team Number]],'Robot Game Scores'!B:B,0))="","",INDEX('Robot Game Scores'!I:I,MATCH(CoreValuesResults[[#This Row],[Team Number]],'Robot Game Scores'!B:B,0))),"")</f>
        <v/>
      </c>
      <c r="Q63" s="72" t="str">
        <f>_xlfn.IFNA(IF(INDEX('Robot Game Scores'!J:J,MATCH(CoreValuesResults[[#This Row],[Team Number]],'Robot Game Scores'!B:B,0))="","",INDEX('Robot Game Scores'!J:J,MATCH(CoreValuesResults[[#This Row],[Team Number]],'Robot Game Scores'!B:B,0))),"")</f>
        <v/>
      </c>
      <c r="R63" s="72" t="str">
        <f>_xlfn.IFNA(IF(INDEX('Robot Game Scores'!K:K,MATCH(CoreValuesResults[[#This Row],[Team Number]],'Robot Game Scores'!B:B,0))="","",INDEX('Robot Game Scores'!K:K,MATCH(CoreValuesResults[[#This Row],[Team Number]],'Robot Game Scores'!B:B,0))),"")</f>
        <v/>
      </c>
      <c r="S63" s="72" t="str">
        <f>_xlfn.IFNA(IF(INDEX('Robot Game Scores'!L:L,MATCH(CoreValuesResults[[#This Row],[Team Number]],'Robot Game Scores'!B:B,0))="","",INDEX('Robot Game Scores'!I:I,MATCH(CoreValuesResults[[#This Row],[Team Number]],'Robot Game Scores'!B:B,0))),"")</f>
        <v/>
      </c>
      <c r="T63" s="72" t="str">
        <f>_xlfn.IFNA(IF(INDEX('Robot Game Scores'!M:M,MATCH(CoreValuesResults[[#This Row],[Team Number]],'Robot Game Scores'!B:B,0))="","",INDEX('Robot Game Scores'!M:M,MATCH(CoreValuesResults[[#This Row],[Team Number]],'Robot Game Scores'!B:B,0))),"")</f>
        <v/>
      </c>
      <c r="U63" s="72" t="str">
        <f>IF(CoreValuesResults[[#This Row],[Team Number]]="","",COUNTIF(CoreValuesResults[[#This Row],[Gracious Professionalism 1]:[Gracious Professionalism 5]],""))</f>
        <v/>
      </c>
      <c r="V63" s="72" t="str">
        <f>IF(CoreValuesResults[[#This Row],[Team Number]]="","",SUM(CoreValuesResults[[#This Row],[Gracious Professionalism 1]:[Gracious Professionalism 5]]))</f>
        <v/>
      </c>
      <c r="W6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3" s="116">
        <f>SUM(CoreValuesResults[[#This Row],[Discovery (IP)]:[Fun (RD)]],CoreValuesResults[[#This Row],[Adjusted Gracious Professionalism Score]])</f>
        <v>0</v>
      </c>
      <c r="Y63" s="48">
        <f>IF(CoreValuesResults[[#This Row],[Team Number]]&gt;0,MIN(_xlfn.RANK.EQ(CoreValuesResults[[#This Row],[Core Values Score]],CoreValuesResults[Core Values Score],0),NumberOfTeams),NumberOfTeams+1)</f>
        <v>1</v>
      </c>
    </row>
    <row r="64" spans="1:25" ht="30" customHeight="1">
      <c r="A64" s="88"/>
      <c r="B64" s="89" t="str">
        <f>IF(ISNA(INDEX(OfficialTeamList[Team Name],MATCH(CoreValuesResults[[#This Row],[Team Number]], OfficialTeamList[Team Number],0))),"",INDEX(OfficialTeamList[Team Name],MATCH(CoreValuesResults[[#This Row],[Team Number]], OfficialTeamList[Team Number],0)))</f>
        <v/>
      </c>
      <c r="C64" s="72"/>
      <c r="D64" s="72"/>
      <c r="E64" s="72"/>
      <c r="F64" s="115" t="str">
        <f>_xlfn.IFNA(IF(INDEX('Innovation Project Input'!D:D,MATCH(CoreValuesResults[[#This Row],[Team Number]],'Innovation Project Input'!A:A,0))="","",INDEX('Innovation Project Input'!D:D,MATCH(CoreValuesResults[[#This Row],[Team Number]],'Innovation Project Input'!A:A,0))),"")</f>
        <v/>
      </c>
      <c r="G64" s="115" t="str">
        <f>_xlfn.IFNA(INDEX('Innovation Project Input'!F:F,MATCH(CoreValuesResults[[#This Row],[Team Number]],'Innovation Project Input'!A:A,0)),"")</f>
        <v/>
      </c>
      <c r="H64" s="115" t="str">
        <f>_xlfn.IFNA(INDEX('Innovation Project Input'!G:G,MATCH(CoreValuesResults[[#This Row],[Team Number]],'Innovation Project Input'!A:A,0)),"")</f>
        <v/>
      </c>
      <c r="I64" s="115" t="str">
        <f>_xlfn.IFNA(INDEX('Innovation Project Input'!K:K,MATCH(CoreValuesResults[[#This Row],[Team Number]],'Innovation Project Input'!A:A,0)),"")</f>
        <v/>
      </c>
      <c r="J64" s="115" t="str">
        <f>_xlfn.IFNA(INDEX('Innovation Project Input'!L:L,MATCH(CoreValuesResults[[#This Row],[Team Number]],'Innovation Project Input'!A:A,0)),"")</f>
        <v/>
      </c>
      <c r="K64" s="115" t="str">
        <f>_xlfn.IFNA(INDEX('Robot Design Input'!D:D,MATCH(CoreValuesResults[[#This Row],[Team Number]],'Robot Design Input'!A:A,0)),"")</f>
        <v/>
      </c>
      <c r="L64" s="115" t="str">
        <f>_xlfn.IFNA(INDEX('Robot Design Input'!E:E,MATCH(CoreValuesResults[[#This Row],[Team Number]],'Robot Design Input'!A:A,0)),"")</f>
        <v/>
      </c>
      <c r="M64" s="115" t="str">
        <f>_xlfn.IFNA(INDEX('Robot Design Input'!J:J,MATCH(CoreValuesResults[[#This Row],[Team Number]],'Robot Design Input'!A:A,0)),"")</f>
        <v/>
      </c>
      <c r="N64" s="115" t="str">
        <f>_xlfn.IFNA(INDEX('Robot Design Input'!K:K,MATCH(CoreValuesResults[[#This Row],[Team Number]],'Robot Design Input'!A:A,0)),"")</f>
        <v/>
      </c>
      <c r="O64" s="115" t="str">
        <f>_xlfn.IFNA(INDEX('Robot Design Input'!L:L,MATCH(CoreValuesResults[[#This Row],[Team Number]],'Robot Design Input'!A:A,0)),"")</f>
        <v/>
      </c>
      <c r="P64" s="72" t="str">
        <f>_xlfn.IFNA(IF(INDEX('Robot Game Scores'!I:I,MATCH(CoreValuesResults[[#This Row],[Team Number]],'Robot Game Scores'!B:B,0))="","",INDEX('Robot Game Scores'!I:I,MATCH(CoreValuesResults[[#This Row],[Team Number]],'Robot Game Scores'!B:B,0))),"")</f>
        <v/>
      </c>
      <c r="Q64" s="72" t="str">
        <f>_xlfn.IFNA(IF(INDEX('Robot Game Scores'!J:J,MATCH(CoreValuesResults[[#This Row],[Team Number]],'Robot Game Scores'!B:B,0))="","",INDEX('Robot Game Scores'!J:J,MATCH(CoreValuesResults[[#This Row],[Team Number]],'Robot Game Scores'!B:B,0))),"")</f>
        <v/>
      </c>
      <c r="R64" s="72" t="str">
        <f>_xlfn.IFNA(IF(INDEX('Robot Game Scores'!K:K,MATCH(CoreValuesResults[[#This Row],[Team Number]],'Robot Game Scores'!B:B,0))="","",INDEX('Robot Game Scores'!K:K,MATCH(CoreValuesResults[[#This Row],[Team Number]],'Robot Game Scores'!B:B,0))),"")</f>
        <v/>
      </c>
      <c r="S64" s="72" t="str">
        <f>_xlfn.IFNA(IF(INDEX('Robot Game Scores'!L:L,MATCH(CoreValuesResults[[#This Row],[Team Number]],'Robot Game Scores'!B:B,0))="","",INDEX('Robot Game Scores'!I:I,MATCH(CoreValuesResults[[#This Row],[Team Number]],'Robot Game Scores'!B:B,0))),"")</f>
        <v/>
      </c>
      <c r="T64" s="72" t="str">
        <f>_xlfn.IFNA(IF(INDEX('Robot Game Scores'!M:M,MATCH(CoreValuesResults[[#This Row],[Team Number]],'Robot Game Scores'!B:B,0))="","",INDEX('Robot Game Scores'!M:M,MATCH(CoreValuesResults[[#This Row],[Team Number]],'Robot Game Scores'!B:B,0))),"")</f>
        <v/>
      </c>
      <c r="U64" s="72" t="str">
        <f>IF(CoreValuesResults[[#This Row],[Team Number]]="","",COUNTIF(CoreValuesResults[[#This Row],[Gracious Professionalism 1]:[Gracious Professionalism 5]],""))</f>
        <v/>
      </c>
      <c r="V64" s="72" t="str">
        <f>IF(CoreValuesResults[[#This Row],[Team Number]]="","",SUM(CoreValuesResults[[#This Row],[Gracious Professionalism 1]:[Gracious Professionalism 5]]))</f>
        <v/>
      </c>
      <c r="W6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4" s="116">
        <f>SUM(CoreValuesResults[[#This Row],[Discovery (IP)]:[Fun (RD)]],CoreValuesResults[[#This Row],[Adjusted Gracious Professionalism Score]])</f>
        <v>0</v>
      </c>
      <c r="Y64" s="48">
        <f>IF(CoreValuesResults[[#This Row],[Team Number]]&gt;0,MIN(_xlfn.RANK.EQ(CoreValuesResults[[#This Row],[Core Values Score]],CoreValuesResults[Core Values Score],0),NumberOfTeams),NumberOfTeams+1)</f>
        <v>1</v>
      </c>
    </row>
    <row r="65" spans="1:25" ht="30" customHeight="1">
      <c r="A65" s="88"/>
      <c r="B65" s="89" t="str">
        <f>IF(ISNA(INDEX(OfficialTeamList[Team Name],MATCH(CoreValuesResults[[#This Row],[Team Number]], OfficialTeamList[Team Number],0))),"",INDEX(OfficialTeamList[Team Name],MATCH(CoreValuesResults[[#This Row],[Team Number]], OfficialTeamList[Team Number],0)))</f>
        <v/>
      </c>
      <c r="C65" s="72"/>
      <c r="D65" s="72"/>
      <c r="E65" s="72"/>
      <c r="F65" s="115" t="str">
        <f>_xlfn.IFNA(IF(INDEX('Innovation Project Input'!D:D,MATCH(CoreValuesResults[[#This Row],[Team Number]],'Innovation Project Input'!A:A,0))="","",INDEX('Innovation Project Input'!D:D,MATCH(CoreValuesResults[[#This Row],[Team Number]],'Innovation Project Input'!A:A,0))),"")</f>
        <v/>
      </c>
      <c r="G65" s="115" t="str">
        <f>_xlfn.IFNA(INDEX('Innovation Project Input'!F:F,MATCH(CoreValuesResults[[#This Row],[Team Number]],'Innovation Project Input'!A:A,0)),"")</f>
        <v/>
      </c>
      <c r="H65" s="115" t="str">
        <f>_xlfn.IFNA(INDEX('Innovation Project Input'!G:G,MATCH(CoreValuesResults[[#This Row],[Team Number]],'Innovation Project Input'!A:A,0)),"")</f>
        <v/>
      </c>
      <c r="I65" s="115" t="str">
        <f>_xlfn.IFNA(INDEX('Innovation Project Input'!K:K,MATCH(CoreValuesResults[[#This Row],[Team Number]],'Innovation Project Input'!A:A,0)),"")</f>
        <v/>
      </c>
      <c r="J65" s="115" t="str">
        <f>_xlfn.IFNA(INDEX('Innovation Project Input'!L:L,MATCH(CoreValuesResults[[#This Row],[Team Number]],'Innovation Project Input'!A:A,0)),"")</f>
        <v/>
      </c>
      <c r="K65" s="115" t="str">
        <f>_xlfn.IFNA(INDEX('Robot Design Input'!D:D,MATCH(CoreValuesResults[[#This Row],[Team Number]],'Robot Design Input'!A:A,0)),"")</f>
        <v/>
      </c>
      <c r="L65" s="115" t="str">
        <f>_xlfn.IFNA(INDEX('Robot Design Input'!E:E,MATCH(CoreValuesResults[[#This Row],[Team Number]],'Robot Design Input'!A:A,0)),"")</f>
        <v/>
      </c>
      <c r="M65" s="115" t="str">
        <f>_xlfn.IFNA(INDEX('Robot Design Input'!J:J,MATCH(CoreValuesResults[[#This Row],[Team Number]],'Robot Design Input'!A:A,0)),"")</f>
        <v/>
      </c>
      <c r="N65" s="115" t="str">
        <f>_xlfn.IFNA(INDEX('Robot Design Input'!K:K,MATCH(CoreValuesResults[[#This Row],[Team Number]],'Robot Design Input'!A:A,0)),"")</f>
        <v/>
      </c>
      <c r="O65" s="115" t="str">
        <f>_xlfn.IFNA(INDEX('Robot Design Input'!L:L,MATCH(CoreValuesResults[[#This Row],[Team Number]],'Robot Design Input'!A:A,0)),"")</f>
        <v/>
      </c>
      <c r="P65" s="72" t="str">
        <f>_xlfn.IFNA(IF(INDEX('Robot Game Scores'!I:I,MATCH(CoreValuesResults[[#This Row],[Team Number]],'Robot Game Scores'!B:B,0))="","",INDEX('Robot Game Scores'!I:I,MATCH(CoreValuesResults[[#This Row],[Team Number]],'Robot Game Scores'!B:B,0))),"")</f>
        <v/>
      </c>
      <c r="Q65" s="72" t="str">
        <f>_xlfn.IFNA(IF(INDEX('Robot Game Scores'!J:J,MATCH(CoreValuesResults[[#This Row],[Team Number]],'Robot Game Scores'!B:B,0))="","",INDEX('Robot Game Scores'!J:J,MATCH(CoreValuesResults[[#This Row],[Team Number]],'Robot Game Scores'!B:B,0))),"")</f>
        <v/>
      </c>
      <c r="R65" s="72" t="str">
        <f>_xlfn.IFNA(IF(INDEX('Robot Game Scores'!K:K,MATCH(CoreValuesResults[[#This Row],[Team Number]],'Robot Game Scores'!B:B,0))="","",INDEX('Robot Game Scores'!K:K,MATCH(CoreValuesResults[[#This Row],[Team Number]],'Robot Game Scores'!B:B,0))),"")</f>
        <v/>
      </c>
      <c r="S65" s="72" t="str">
        <f>_xlfn.IFNA(IF(INDEX('Robot Game Scores'!L:L,MATCH(CoreValuesResults[[#This Row],[Team Number]],'Robot Game Scores'!B:B,0))="","",INDEX('Robot Game Scores'!I:I,MATCH(CoreValuesResults[[#This Row],[Team Number]],'Robot Game Scores'!B:B,0))),"")</f>
        <v/>
      </c>
      <c r="T65" s="72" t="str">
        <f>_xlfn.IFNA(IF(INDEX('Robot Game Scores'!M:M,MATCH(CoreValuesResults[[#This Row],[Team Number]],'Robot Game Scores'!B:B,0))="","",INDEX('Robot Game Scores'!M:M,MATCH(CoreValuesResults[[#This Row],[Team Number]],'Robot Game Scores'!B:B,0))),"")</f>
        <v/>
      </c>
      <c r="U65" s="72" t="str">
        <f>IF(CoreValuesResults[[#This Row],[Team Number]]="","",COUNTIF(CoreValuesResults[[#This Row],[Gracious Professionalism 1]:[Gracious Professionalism 5]],""))</f>
        <v/>
      </c>
      <c r="V65" s="72" t="str">
        <f>IF(CoreValuesResults[[#This Row],[Team Number]]="","",SUM(CoreValuesResults[[#This Row],[Gracious Professionalism 1]:[Gracious Professionalism 5]]))</f>
        <v/>
      </c>
      <c r="W6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5" s="116">
        <f>SUM(CoreValuesResults[[#This Row],[Discovery (IP)]:[Fun (RD)]],CoreValuesResults[[#This Row],[Adjusted Gracious Professionalism Score]])</f>
        <v>0</v>
      </c>
      <c r="Y65" s="48">
        <f>IF(CoreValuesResults[[#This Row],[Team Number]]&gt;0,MIN(_xlfn.RANK.EQ(CoreValuesResults[[#This Row],[Core Values Score]],CoreValuesResults[Core Values Score],0),NumberOfTeams),NumberOfTeams+1)</f>
        <v>1</v>
      </c>
    </row>
    <row r="66" spans="1:25" ht="30" customHeight="1">
      <c r="A66" s="88"/>
      <c r="B66" s="89" t="str">
        <f>IF(ISNA(INDEX(OfficialTeamList[Team Name],MATCH(CoreValuesResults[[#This Row],[Team Number]], OfficialTeamList[Team Number],0))),"",INDEX(OfficialTeamList[Team Name],MATCH(CoreValuesResults[[#This Row],[Team Number]], OfficialTeamList[Team Number],0)))</f>
        <v/>
      </c>
      <c r="C66" s="72"/>
      <c r="D66" s="72"/>
      <c r="E66" s="72"/>
      <c r="F66" s="115" t="str">
        <f>_xlfn.IFNA(IF(INDEX('Innovation Project Input'!D:D,MATCH(CoreValuesResults[[#This Row],[Team Number]],'Innovation Project Input'!A:A,0))="","",INDEX('Innovation Project Input'!D:D,MATCH(CoreValuesResults[[#This Row],[Team Number]],'Innovation Project Input'!A:A,0))),"")</f>
        <v/>
      </c>
      <c r="G66" s="115" t="str">
        <f>_xlfn.IFNA(INDEX('Innovation Project Input'!F:F,MATCH(CoreValuesResults[[#This Row],[Team Number]],'Innovation Project Input'!A:A,0)),"")</f>
        <v/>
      </c>
      <c r="H66" s="115" t="str">
        <f>_xlfn.IFNA(INDEX('Innovation Project Input'!G:G,MATCH(CoreValuesResults[[#This Row],[Team Number]],'Innovation Project Input'!A:A,0)),"")</f>
        <v/>
      </c>
      <c r="I66" s="115" t="str">
        <f>_xlfn.IFNA(INDEX('Innovation Project Input'!K:K,MATCH(CoreValuesResults[[#This Row],[Team Number]],'Innovation Project Input'!A:A,0)),"")</f>
        <v/>
      </c>
      <c r="J66" s="115" t="str">
        <f>_xlfn.IFNA(INDEX('Innovation Project Input'!L:L,MATCH(CoreValuesResults[[#This Row],[Team Number]],'Innovation Project Input'!A:A,0)),"")</f>
        <v/>
      </c>
      <c r="K66" s="115" t="str">
        <f>_xlfn.IFNA(INDEX('Robot Design Input'!D:D,MATCH(CoreValuesResults[[#This Row],[Team Number]],'Robot Design Input'!A:A,0)),"")</f>
        <v/>
      </c>
      <c r="L66" s="115" t="str">
        <f>_xlfn.IFNA(INDEX('Robot Design Input'!E:E,MATCH(CoreValuesResults[[#This Row],[Team Number]],'Robot Design Input'!A:A,0)),"")</f>
        <v/>
      </c>
      <c r="M66" s="115" t="str">
        <f>_xlfn.IFNA(INDEX('Robot Design Input'!J:J,MATCH(CoreValuesResults[[#This Row],[Team Number]],'Robot Design Input'!A:A,0)),"")</f>
        <v/>
      </c>
      <c r="N66" s="115" t="str">
        <f>_xlfn.IFNA(INDEX('Robot Design Input'!K:K,MATCH(CoreValuesResults[[#This Row],[Team Number]],'Robot Design Input'!A:A,0)),"")</f>
        <v/>
      </c>
      <c r="O66" s="115" t="str">
        <f>_xlfn.IFNA(INDEX('Robot Design Input'!L:L,MATCH(CoreValuesResults[[#This Row],[Team Number]],'Robot Design Input'!A:A,0)),"")</f>
        <v/>
      </c>
      <c r="P66" s="72" t="str">
        <f>_xlfn.IFNA(IF(INDEX('Robot Game Scores'!I:I,MATCH(CoreValuesResults[[#This Row],[Team Number]],'Robot Game Scores'!B:B,0))="","",INDEX('Robot Game Scores'!I:I,MATCH(CoreValuesResults[[#This Row],[Team Number]],'Robot Game Scores'!B:B,0))),"")</f>
        <v/>
      </c>
      <c r="Q66" s="72" t="str">
        <f>_xlfn.IFNA(IF(INDEX('Robot Game Scores'!J:J,MATCH(CoreValuesResults[[#This Row],[Team Number]],'Robot Game Scores'!B:B,0))="","",INDEX('Robot Game Scores'!J:J,MATCH(CoreValuesResults[[#This Row],[Team Number]],'Robot Game Scores'!B:B,0))),"")</f>
        <v/>
      </c>
      <c r="R66" s="72" t="str">
        <f>_xlfn.IFNA(IF(INDEX('Robot Game Scores'!K:K,MATCH(CoreValuesResults[[#This Row],[Team Number]],'Robot Game Scores'!B:B,0))="","",INDEX('Robot Game Scores'!K:K,MATCH(CoreValuesResults[[#This Row],[Team Number]],'Robot Game Scores'!B:B,0))),"")</f>
        <v/>
      </c>
      <c r="S66" s="72" t="str">
        <f>_xlfn.IFNA(IF(INDEX('Robot Game Scores'!L:L,MATCH(CoreValuesResults[[#This Row],[Team Number]],'Robot Game Scores'!B:B,0))="","",INDEX('Robot Game Scores'!I:I,MATCH(CoreValuesResults[[#This Row],[Team Number]],'Robot Game Scores'!B:B,0))),"")</f>
        <v/>
      </c>
      <c r="T66" s="72" t="str">
        <f>_xlfn.IFNA(IF(INDEX('Robot Game Scores'!M:M,MATCH(CoreValuesResults[[#This Row],[Team Number]],'Robot Game Scores'!B:B,0))="","",INDEX('Robot Game Scores'!M:M,MATCH(CoreValuesResults[[#This Row],[Team Number]],'Robot Game Scores'!B:B,0))),"")</f>
        <v/>
      </c>
      <c r="U66" s="72" t="str">
        <f>IF(CoreValuesResults[[#This Row],[Team Number]]="","",COUNTIF(CoreValuesResults[[#This Row],[Gracious Professionalism 1]:[Gracious Professionalism 5]],""))</f>
        <v/>
      </c>
      <c r="V66" s="72" t="str">
        <f>IF(CoreValuesResults[[#This Row],[Team Number]]="","",SUM(CoreValuesResults[[#This Row],[Gracious Professionalism 1]:[Gracious Professionalism 5]]))</f>
        <v/>
      </c>
      <c r="W6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6" s="116">
        <f>SUM(CoreValuesResults[[#This Row],[Discovery (IP)]:[Fun (RD)]],CoreValuesResults[[#This Row],[Adjusted Gracious Professionalism Score]])</f>
        <v>0</v>
      </c>
      <c r="Y66" s="48">
        <f>IF(CoreValuesResults[[#This Row],[Team Number]]&gt;0,MIN(_xlfn.RANK.EQ(CoreValuesResults[[#This Row],[Core Values Score]],CoreValuesResults[Core Values Score],0),NumberOfTeams),NumberOfTeams+1)</f>
        <v>1</v>
      </c>
    </row>
    <row r="67" spans="1:25" ht="30" customHeight="1">
      <c r="A67" s="88"/>
      <c r="B67" s="89" t="str">
        <f>IF(ISNA(INDEX(OfficialTeamList[Team Name],MATCH(CoreValuesResults[[#This Row],[Team Number]], OfficialTeamList[Team Number],0))),"",INDEX(OfficialTeamList[Team Name],MATCH(CoreValuesResults[[#This Row],[Team Number]], OfficialTeamList[Team Number],0)))</f>
        <v/>
      </c>
      <c r="C67" s="72"/>
      <c r="D67" s="72"/>
      <c r="E67" s="72"/>
      <c r="F67" s="115" t="str">
        <f>_xlfn.IFNA(IF(INDEX('Innovation Project Input'!D:D,MATCH(CoreValuesResults[[#This Row],[Team Number]],'Innovation Project Input'!A:A,0))="","",INDEX('Innovation Project Input'!D:D,MATCH(CoreValuesResults[[#This Row],[Team Number]],'Innovation Project Input'!A:A,0))),"")</f>
        <v/>
      </c>
      <c r="G67" s="115" t="str">
        <f>_xlfn.IFNA(INDEX('Innovation Project Input'!F:F,MATCH(CoreValuesResults[[#This Row],[Team Number]],'Innovation Project Input'!A:A,0)),"")</f>
        <v/>
      </c>
      <c r="H67" s="115" t="str">
        <f>_xlfn.IFNA(INDEX('Innovation Project Input'!G:G,MATCH(CoreValuesResults[[#This Row],[Team Number]],'Innovation Project Input'!A:A,0)),"")</f>
        <v/>
      </c>
      <c r="I67" s="115" t="str">
        <f>_xlfn.IFNA(INDEX('Innovation Project Input'!K:K,MATCH(CoreValuesResults[[#This Row],[Team Number]],'Innovation Project Input'!A:A,0)),"")</f>
        <v/>
      </c>
      <c r="J67" s="115" t="str">
        <f>_xlfn.IFNA(INDEX('Innovation Project Input'!L:L,MATCH(CoreValuesResults[[#This Row],[Team Number]],'Innovation Project Input'!A:A,0)),"")</f>
        <v/>
      </c>
      <c r="K67" s="115" t="str">
        <f>_xlfn.IFNA(INDEX('Robot Design Input'!D:D,MATCH(CoreValuesResults[[#This Row],[Team Number]],'Robot Design Input'!A:A,0)),"")</f>
        <v/>
      </c>
      <c r="L67" s="115" t="str">
        <f>_xlfn.IFNA(INDEX('Robot Design Input'!E:E,MATCH(CoreValuesResults[[#This Row],[Team Number]],'Robot Design Input'!A:A,0)),"")</f>
        <v/>
      </c>
      <c r="M67" s="115" t="str">
        <f>_xlfn.IFNA(INDEX('Robot Design Input'!J:J,MATCH(CoreValuesResults[[#This Row],[Team Number]],'Robot Design Input'!A:A,0)),"")</f>
        <v/>
      </c>
      <c r="N67" s="115" t="str">
        <f>_xlfn.IFNA(INDEX('Robot Design Input'!K:K,MATCH(CoreValuesResults[[#This Row],[Team Number]],'Robot Design Input'!A:A,0)),"")</f>
        <v/>
      </c>
      <c r="O67" s="115" t="str">
        <f>_xlfn.IFNA(INDEX('Robot Design Input'!L:L,MATCH(CoreValuesResults[[#This Row],[Team Number]],'Robot Design Input'!A:A,0)),"")</f>
        <v/>
      </c>
      <c r="P67" s="72" t="str">
        <f>_xlfn.IFNA(IF(INDEX('Robot Game Scores'!I:I,MATCH(CoreValuesResults[[#This Row],[Team Number]],'Robot Game Scores'!B:B,0))="","",INDEX('Robot Game Scores'!I:I,MATCH(CoreValuesResults[[#This Row],[Team Number]],'Robot Game Scores'!B:B,0))),"")</f>
        <v/>
      </c>
      <c r="Q67" s="72" t="str">
        <f>_xlfn.IFNA(IF(INDEX('Robot Game Scores'!J:J,MATCH(CoreValuesResults[[#This Row],[Team Number]],'Robot Game Scores'!B:B,0))="","",INDEX('Robot Game Scores'!J:J,MATCH(CoreValuesResults[[#This Row],[Team Number]],'Robot Game Scores'!B:B,0))),"")</f>
        <v/>
      </c>
      <c r="R67" s="72" t="str">
        <f>_xlfn.IFNA(IF(INDEX('Robot Game Scores'!K:K,MATCH(CoreValuesResults[[#This Row],[Team Number]],'Robot Game Scores'!B:B,0))="","",INDEX('Robot Game Scores'!K:K,MATCH(CoreValuesResults[[#This Row],[Team Number]],'Robot Game Scores'!B:B,0))),"")</f>
        <v/>
      </c>
      <c r="S67" s="72" t="str">
        <f>_xlfn.IFNA(IF(INDEX('Robot Game Scores'!L:L,MATCH(CoreValuesResults[[#This Row],[Team Number]],'Robot Game Scores'!B:B,0))="","",INDEX('Robot Game Scores'!I:I,MATCH(CoreValuesResults[[#This Row],[Team Number]],'Robot Game Scores'!B:B,0))),"")</f>
        <v/>
      </c>
      <c r="T67" s="72" t="str">
        <f>_xlfn.IFNA(IF(INDEX('Robot Game Scores'!M:M,MATCH(CoreValuesResults[[#This Row],[Team Number]],'Robot Game Scores'!B:B,0))="","",INDEX('Robot Game Scores'!M:M,MATCH(CoreValuesResults[[#This Row],[Team Number]],'Robot Game Scores'!B:B,0))),"")</f>
        <v/>
      </c>
      <c r="U67" s="72" t="str">
        <f>IF(CoreValuesResults[[#This Row],[Team Number]]="","",COUNTIF(CoreValuesResults[[#This Row],[Gracious Professionalism 1]:[Gracious Professionalism 5]],""))</f>
        <v/>
      </c>
      <c r="V67" s="72" t="str">
        <f>IF(CoreValuesResults[[#This Row],[Team Number]]="","",SUM(CoreValuesResults[[#This Row],[Gracious Professionalism 1]:[Gracious Professionalism 5]]))</f>
        <v/>
      </c>
      <c r="W6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7" s="116">
        <f>SUM(CoreValuesResults[[#This Row],[Discovery (IP)]:[Fun (RD)]],CoreValuesResults[[#This Row],[Adjusted Gracious Professionalism Score]])</f>
        <v>0</v>
      </c>
      <c r="Y67" s="48">
        <f>IF(CoreValuesResults[[#This Row],[Team Number]]&gt;0,MIN(_xlfn.RANK.EQ(CoreValuesResults[[#This Row],[Core Values Score]],CoreValuesResults[Core Values Score],0),NumberOfTeams),NumberOfTeams+1)</f>
        <v>1</v>
      </c>
    </row>
    <row r="68" spans="1:25" ht="30" customHeight="1">
      <c r="A68" s="88"/>
      <c r="B68" s="89" t="str">
        <f>IF(ISNA(INDEX(OfficialTeamList[Team Name],MATCH(CoreValuesResults[[#This Row],[Team Number]], OfficialTeamList[Team Number],0))),"",INDEX(OfficialTeamList[Team Name],MATCH(CoreValuesResults[[#This Row],[Team Number]], OfficialTeamList[Team Number],0)))</f>
        <v/>
      </c>
      <c r="C68" s="72"/>
      <c r="D68" s="72"/>
      <c r="E68" s="72"/>
      <c r="F68" s="115" t="str">
        <f>_xlfn.IFNA(IF(INDEX('Innovation Project Input'!D:D,MATCH(CoreValuesResults[[#This Row],[Team Number]],'Innovation Project Input'!A:A,0))="","",INDEX('Innovation Project Input'!D:D,MATCH(CoreValuesResults[[#This Row],[Team Number]],'Innovation Project Input'!A:A,0))),"")</f>
        <v/>
      </c>
      <c r="G68" s="115" t="str">
        <f>_xlfn.IFNA(INDEX('Innovation Project Input'!F:F,MATCH(CoreValuesResults[[#This Row],[Team Number]],'Innovation Project Input'!A:A,0)),"")</f>
        <v/>
      </c>
      <c r="H68" s="115" t="str">
        <f>_xlfn.IFNA(INDEX('Innovation Project Input'!G:G,MATCH(CoreValuesResults[[#This Row],[Team Number]],'Innovation Project Input'!A:A,0)),"")</f>
        <v/>
      </c>
      <c r="I68" s="115" t="str">
        <f>_xlfn.IFNA(INDEX('Innovation Project Input'!K:K,MATCH(CoreValuesResults[[#This Row],[Team Number]],'Innovation Project Input'!A:A,0)),"")</f>
        <v/>
      </c>
      <c r="J68" s="115" t="str">
        <f>_xlfn.IFNA(INDEX('Innovation Project Input'!L:L,MATCH(CoreValuesResults[[#This Row],[Team Number]],'Innovation Project Input'!A:A,0)),"")</f>
        <v/>
      </c>
      <c r="K68" s="115" t="str">
        <f>_xlfn.IFNA(INDEX('Robot Design Input'!D:D,MATCH(CoreValuesResults[[#This Row],[Team Number]],'Robot Design Input'!A:A,0)),"")</f>
        <v/>
      </c>
      <c r="L68" s="115" t="str">
        <f>_xlfn.IFNA(INDEX('Robot Design Input'!E:E,MATCH(CoreValuesResults[[#This Row],[Team Number]],'Robot Design Input'!A:A,0)),"")</f>
        <v/>
      </c>
      <c r="M68" s="115" t="str">
        <f>_xlfn.IFNA(INDEX('Robot Design Input'!J:J,MATCH(CoreValuesResults[[#This Row],[Team Number]],'Robot Design Input'!A:A,0)),"")</f>
        <v/>
      </c>
      <c r="N68" s="115" t="str">
        <f>_xlfn.IFNA(INDEX('Robot Design Input'!K:K,MATCH(CoreValuesResults[[#This Row],[Team Number]],'Robot Design Input'!A:A,0)),"")</f>
        <v/>
      </c>
      <c r="O68" s="115" t="str">
        <f>_xlfn.IFNA(INDEX('Robot Design Input'!L:L,MATCH(CoreValuesResults[[#This Row],[Team Number]],'Robot Design Input'!A:A,0)),"")</f>
        <v/>
      </c>
      <c r="P68" s="72" t="str">
        <f>_xlfn.IFNA(IF(INDEX('Robot Game Scores'!I:I,MATCH(CoreValuesResults[[#This Row],[Team Number]],'Robot Game Scores'!B:B,0))="","",INDEX('Robot Game Scores'!I:I,MATCH(CoreValuesResults[[#This Row],[Team Number]],'Robot Game Scores'!B:B,0))),"")</f>
        <v/>
      </c>
      <c r="Q68" s="72" t="str">
        <f>_xlfn.IFNA(IF(INDEX('Robot Game Scores'!J:J,MATCH(CoreValuesResults[[#This Row],[Team Number]],'Robot Game Scores'!B:B,0))="","",INDEX('Robot Game Scores'!J:J,MATCH(CoreValuesResults[[#This Row],[Team Number]],'Robot Game Scores'!B:B,0))),"")</f>
        <v/>
      </c>
      <c r="R68" s="72" t="str">
        <f>_xlfn.IFNA(IF(INDEX('Robot Game Scores'!K:K,MATCH(CoreValuesResults[[#This Row],[Team Number]],'Robot Game Scores'!B:B,0))="","",INDEX('Robot Game Scores'!K:K,MATCH(CoreValuesResults[[#This Row],[Team Number]],'Robot Game Scores'!B:B,0))),"")</f>
        <v/>
      </c>
      <c r="S68" s="72" t="str">
        <f>_xlfn.IFNA(IF(INDEX('Robot Game Scores'!L:L,MATCH(CoreValuesResults[[#This Row],[Team Number]],'Robot Game Scores'!B:B,0))="","",INDEX('Robot Game Scores'!I:I,MATCH(CoreValuesResults[[#This Row],[Team Number]],'Robot Game Scores'!B:B,0))),"")</f>
        <v/>
      </c>
      <c r="T68" s="72" t="str">
        <f>_xlfn.IFNA(IF(INDEX('Robot Game Scores'!M:M,MATCH(CoreValuesResults[[#This Row],[Team Number]],'Robot Game Scores'!B:B,0))="","",INDEX('Robot Game Scores'!M:M,MATCH(CoreValuesResults[[#This Row],[Team Number]],'Robot Game Scores'!B:B,0))),"")</f>
        <v/>
      </c>
      <c r="U68" s="72" t="str">
        <f>IF(CoreValuesResults[[#This Row],[Team Number]]="","",COUNTIF(CoreValuesResults[[#This Row],[Gracious Professionalism 1]:[Gracious Professionalism 5]],""))</f>
        <v/>
      </c>
      <c r="V68" s="72" t="str">
        <f>IF(CoreValuesResults[[#This Row],[Team Number]]="","",SUM(CoreValuesResults[[#This Row],[Gracious Professionalism 1]:[Gracious Professionalism 5]]))</f>
        <v/>
      </c>
      <c r="W6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8" s="116">
        <f>SUM(CoreValuesResults[[#This Row],[Discovery (IP)]:[Fun (RD)]],CoreValuesResults[[#This Row],[Adjusted Gracious Professionalism Score]])</f>
        <v>0</v>
      </c>
      <c r="Y68" s="48">
        <f>IF(CoreValuesResults[[#This Row],[Team Number]]&gt;0,MIN(_xlfn.RANK.EQ(CoreValuesResults[[#This Row],[Core Values Score]],CoreValuesResults[Core Values Score],0),NumberOfTeams),NumberOfTeams+1)</f>
        <v>1</v>
      </c>
    </row>
    <row r="69" spans="1:25" ht="30" customHeight="1">
      <c r="A69" s="88"/>
      <c r="B69" s="89" t="str">
        <f>IF(ISNA(INDEX(OfficialTeamList[Team Name],MATCH(CoreValuesResults[[#This Row],[Team Number]], OfficialTeamList[Team Number],0))),"",INDEX(OfficialTeamList[Team Name],MATCH(CoreValuesResults[[#This Row],[Team Number]], OfficialTeamList[Team Number],0)))</f>
        <v/>
      </c>
      <c r="C69" s="72"/>
      <c r="D69" s="72"/>
      <c r="E69" s="72"/>
      <c r="F69" s="115" t="str">
        <f>_xlfn.IFNA(IF(INDEX('Innovation Project Input'!D:D,MATCH(CoreValuesResults[[#This Row],[Team Number]],'Innovation Project Input'!A:A,0))="","",INDEX('Innovation Project Input'!D:D,MATCH(CoreValuesResults[[#This Row],[Team Number]],'Innovation Project Input'!A:A,0))),"")</f>
        <v/>
      </c>
      <c r="G69" s="115" t="str">
        <f>_xlfn.IFNA(INDEX('Innovation Project Input'!F:F,MATCH(CoreValuesResults[[#This Row],[Team Number]],'Innovation Project Input'!A:A,0)),"")</f>
        <v/>
      </c>
      <c r="H69" s="115" t="str">
        <f>_xlfn.IFNA(INDEX('Innovation Project Input'!G:G,MATCH(CoreValuesResults[[#This Row],[Team Number]],'Innovation Project Input'!A:A,0)),"")</f>
        <v/>
      </c>
      <c r="I69" s="115" t="str">
        <f>_xlfn.IFNA(INDEX('Innovation Project Input'!K:K,MATCH(CoreValuesResults[[#This Row],[Team Number]],'Innovation Project Input'!A:A,0)),"")</f>
        <v/>
      </c>
      <c r="J69" s="115" t="str">
        <f>_xlfn.IFNA(INDEX('Innovation Project Input'!L:L,MATCH(CoreValuesResults[[#This Row],[Team Number]],'Innovation Project Input'!A:A,0)),"")</f>
        <v/>
      </c>
      <c r="K69" s="115" t="str">
        <f>_xlfn.IFNA(INDEX('Robot Design Input'!D:D,MATCH(CoreValuesResults[[#This Row],[Team Number]],'Robot Design Input'!A:A,0)),"")</f>
        <v/>
      </c>
      <c r="L69" s="115" t="str">
        <f>_xlfn.IFNA(INDEX('Robot Design Input'!E:E,MATCH(CoreValuesResults[[#This Row],[Team Number]],'Robot Design Input'!A:A,0)),"")</f>
        <v/>
      </c>
      <c r="M69" s="115" t="str">
        <f>_xlfn.IFNA(INDEX('Robot Design Input'!J:J,MATCH(CoreValuesResults[[#This Row],[Team Number]],'Robot Design Input'!A:A,0)),"")</f>
        <v/>
      </c>
      <c r="N69" s="115" t="str">
        <f>_xlfn.IFNA(INDEX('Robot Design Input'!K:K,MATCH(CoreValuesResults[[#This Row],[Team Number]],'Robot Design Input'!A:A,0)),"")</f>
        <v/>
      </c>
      <c r="O69" s="115" t="str">
        <f>_xlfn.IFNA(INDEX('Robot Design Input'!L:L,MATCH(CoreValuesResults[[#This Row],[Team Number]],'Robot Design Input'!A:A,0)),"")</f>
        <v/>
      </c>
      <c r="P69" s="72" t="str">
        <f>_xlfn.IFNA(IF(INDEX('Robot Game Scores'!I:I,MATCH(CoreValuesResults[[#This Row],[Team Number]],'Robot Game Scores'!B:B,0))="","",INDEX('Robot Game Scores'!I:I,MATCH(CoreValuesResults[[#This Row],[Team Number]],'Robot Game Scores'!B:B,0))),"")</f>
        <v/>
      </c>
      <c r="Q69" s="72" t="str">
        <f>_xlfn.IFNA(IF(INDEX('Robot Game Scores'!J:J,MATCH(CoreValuesResults[[#This Row],[Team Number]],'Robot Game Scores'!B:B,0))="","",INDEX('Robot Game Scores'!J:J,MATCH(CoreValuesResults[[#This Row],[Team Number]],'Robot Game Scores'!B:B,0))),"")</f>
        <v/>
      </c>
      <c r="R69" s="72" t="str">
        <f>_xlfn.IFNA(IF(INDEX('Robot Game Scores'!K:K,MATCH(CoreValuesResults[[#This Row],[Team Number]],'Robot Game Scores'!B:B,0))="","",INDEX('Robot Game Scores'!K:K,MATCH(CoreValuesResults[[#This Row],[Team Number]],'Robot Game Scores'!B:B,0))),"")</f>
        <v/>
      </c>
      <c r="S69" s="72" t="str">
        <f>_xlfn.IFNA(IF(INDEX('Robot Game Scores'!L:L,MATCH(CoreValuesResults[[#This Row],[Team Number]],'Robot Game Scores'!B:B,0))="","",INDEX('Robot Game Scores'!I:I,MATCH(CoreValuesResults[[#This Row],[Team Number]],'Robot Game Scores'!B:B,0))),"")</f>
        <v/>
      </c>
      <c r="T69" s="72" t="str">
        <f>_xlfn.IFNA(IF(INDEX('Robot Game Scores'!M:M,MATCH(CoreValuesResults[[#This Row],[Team Number]],'Robot Game Scores'!B:B,0))="","",INDEX('Robot Game Scores'!M:M,MATCH(CoreValuesResults[[#This Row],[Team Number]],'Robot Game Scores'!B:B,0))),"")</f>
        <v/>
      </c>
      <c r="U69" s="72" t="str">
        <f>IF(CoreValuesResults[[#This Row],[Team Number]]="","",COUNTIF(CoreValuesResults[[#This Row],[Gracious Professionalism 1]:[Gracious Professionalism 5]],""))</f>
        <v/>
      </c>
      <c r="V69" s="72" t="str">
        <f>IF(CoreValuesResults[[#This Row],[Team Number]]="","",SUM(CoreValuesResults[[#This Row],[Gracious Professionalism 1]:[Gracious Professionalism 5]]))</f>
        <v/>
      </c>
      <c r="W6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69" s="116">
        <f>SUM(CoreValuesResults[[#This Row],[Discovery (IP)]:[Fun (RD)]],CoreValuesResults[[#This Row],[Adjusted Gracious Professionalism Score]])</f>
        <v>0</v>
      </c>
      <c r="Y69" s="48">
        <f>IF(CoreValuesResults[[#This Row],[Team Number]]&gt;0,MIN(_xlfn.RANK.EQ(CoreValuesResults[[#This Row],[Core Values Score]],CoreValuesResults[Core Values Score],0),NumberOfTeams),NumberOfTeams+1)</f>
        <v>1</v>
      </c>
    </row>
    <row r="70" spans="1:25" ht="30" customHeight="1">
      <c r="A70" s="88"/>
      <c r="B70" s="89" t="str">
        <f>IF(ISNA(INDEX(OfficialTeamList[Team Name],MATCH(CoreValuesResults[[#This Row],[Team Number]], OfficialTeamList[Team Number],0))),"",INDEX(OfficialTeamList[Team Name],MATCH(CoreValuesResults[[#This Row],[Team Number]], OfficialTeamList[Team Number],0)))</f>
        <v/>
      </c>
      <c r="C70" s="72"/>
      <c r="D70" s="72"/>
      <c r="E70" s="72"/>
      <c r="F70" s="115" t="str">
        <f>_xlfn.IFNA(IF(INDEX('Innovation Project Input'!D:D,MATCH(CoreValuesResults[[#This Row],[Team Number]],'Innovation Project Input'!A:A,0))="","",INDEX('Innovation Project Input'!D:D,MATCH(CoreValuesResults[[#This Row],[Team Number]],'Innovation Project Input'!A:A,0))),"")</f>
        <v/>
      </c>
      <c r="G70" s="115" t="str">
        <f>_xlfn.IFNA(INDEX('Innovation Project Input'!F:F,MATCH(CoreValuesResults[[#This Row],[Team Number]],'Innovation Project Input'!A:A,0)),"")</f>
        <v/>
      </c>
      <c r="H70" s="115" t="str">
        <f>_xlfn.IFNA(INDEX('Innovation Project Input'!G:G,MATCH(CoreValuesResults[[#This Row],[Team Number]],'Innovation Project Input'!A:A,0)),"")</f>
        <v/>
      </c>
      <c r="I70" s="115" t="str">
        <f>_xlfn.IFNA(INDEX('Innovation Project Input'!K:K,MATCH(CoreValuesResults[[#This Row],[Team Number]],'Innovation Project Input'!A:A,0)),"")</f>
        <v/>
      </c>
      <c r="J70" s="115" t="str">
        <f>_xlfn.IFNA(INDEX('Innovation Project Input'!L:L,MATCH(CoreValuesResults[[#This Row],[Team Number]],'Innovation Project Input'!A:A,0)),"")</f>
        <v/>
      </c>
      <c r="K70" s="115" t="str">
        <f>_xlfn.IFNA(INDEX('Robot Design Input'!D:D,MATCH(CoreValuesResults[[#This Row],[Team Number]],'Robot Design Input'!A:A,0)),"")</f>
        <v/>
      </c>
      <c r="L70" s="115" t="str">
        <f>_xlfn.IFNA(INDEX('Robot Design Input'!E:E,MATCH(CoreValuesResults[[#This Row],[Team Number]],'Robot Design Input'!A:A,0)),"")</f>
        <v/>
      </c>
      <c r="M70" s="115" t="str">
        <f>_xlfn.IFNA(INDEX('Robot Design Input'!J:J,MATCH(CoreValuesResults[[#This Row],[Team Number]],'Robot Design Input'!A:A,0)),"")</f>
        <v/>
      </c>
      <c r="N70" s="115" t="str">
        <f>_xlfn.IFNA(INDEX('Robot Design Input'!K:K,MATCH(CoreValuesResults[[#This Row],[Team Number]],'Robot Design Input'!A:A,0)),"")</f>
        <v/>
      </c>
      <c r="O70" s="115" t="str">
        <f>_xlfn.IFNA(INDEX('Robot Design Input'!L:L,MATCH(CoreValuesResults[[#This Row],[Team Number]],'Robot Design Input'!A:A,0)),"")</f>
        <v/>
      </c>
      <c r="P70" s="72" t="str">
        <f>_xlfn.IFNA(IF(INDEX('Robot Game Scores'!I:I,MATCH(CoreValuesResults[[#This Row],[Team Number]],'Robot Game Scores'!B:B,0))="","",INDEX('Robot Game Scores'!I:I,MATCH(CoreValuesResults[[#This Row],[Team Number]],'Robot Game Scores'!B:B,0))),"")</f>
        <v/>
      </c>
      <c r="Q70" s="72" t="str">
        <f>_xlfn.IFNA(IF(INDEX('Robot Game Scores'!J:J,MATCH(CoreValuesResults[[#This Row],[Team Number]],'Robot Game Scores'!B:B,0))="","",INDEX('Robot Game Scores'!J:J,MATCH(CoreValuesResults[[#This Row],[Team Number]],'Robot Game Scores'!B:B,0))),"")</f>
        <v/>
      </c>
      <c r="R70" s="72" t="str">
        <f>_xlfn.IFNA(IF(INDEX('Robot Game Scores'!K:K,MATCH(CoreValuesResults[[#This Row],[Team Number]],'Robot Game Scores'!B:B,0))="","",INDEX('Robot Game Scores'!K:K,MATCH(CoreValuesResults[[#This Row],[Team Number]],'Robot Game Scores'!B:B,0))),"")</f>
        <v/>
      </c>
      <c r="S70" s="72" t="str">
        <f>_xlfn.IFNA(IF(INDEX('Robot Game Scores'!L:L,MATCH(CoreValuesResults[[#This Row],[Team Number]],'Robot Game Scores'!B:B,0))="","",INDEX('Robot Game Scores'!I:I,MATCH(CoreValuesResults[[#This Row],[Team Number]],'Robot Game Scores'!B:B,0))),"")</f>
        <v/>
      </c>
      <c r="T70" s="72" t="str">
        <f>_xlfn.IFNA(IF(INDEX('Robot Game Scores'!M:M,MATCH(CoreValuesResults[[#This Row],[Team Number]],'Robot Game Scores'!B:B,0))="","",INDEX('Robot Game Scores'!M:M,MATCH(CoreValuesResults[[#This Row],[Team Number]],'Robot Game Scores'!B:B,0))),"")</f>
        <v/>
      </c>
      <c r="U70" s="72" t="str">
        <f>IF(CoreValuesResults[[#This Row],[Team Number]]="","",COUNTIF(CoreValuesResults[[#This Row],[Gracious Professionalism 1]:[Gracious Professionalism 5]],""))</f>
        <v/>
      </c>
      <c r="V70" s="72" t="str">
        <f>IF(CoreValuesResults[[#This Row],[Team Number]]="","",SUM(CoreValuesResults[[#This Row],[Gracious Professionalism 1]:[Gracious Professionalism 5]]))</f>
        <v/>
      </c>
      <c r="W70"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0" s="116">
        <f>SUM(CoreValuesResults[[#This Row],[Discovery (IP)]:[Fun (RD)]],CoreValuesResults[[#This Row],[Adjusted Gracious Professionalism Score]])</f>
        <v>0</v>
      </c>
      <c r="Y70" s="48">
        <f>IF(CoreValuesResults[[#This Row],[Team Number]]&gt;0,MIN(_xlfn.RANK.EQ(CoreValuesResults[[#This Row],[Core Values Score]],CoreValuesResults[Core Values Score],0),NumberOfTeams),NumberOfTeams+1)</f>
        <v>1</v>
      </c>
    </row>
    <row r="71" spans="1:25" ht="30" customHeight="1">
      <c r="A71" s="88"/>
      <c r="B71" s="89" t="str">
        <f>IF(ISNA(INDEX(OfficialTeamList[Team Name],MATCH(CoreValuesResults[[#This Row],[Team Number]], OfficialTeamList[Team Number],0))),"",INDEX(OfficialTeamList[Team Name],MATCH(CoreValuesResults[[#This Row],[Team Number]], OfficialTeamList[Team Number],0)))</f>
        <v/>
      </c>
      <c r="C71" s="72"/>
      <c r="D71" s="72"/>
      <c r="E71" s="72"/>
      <c r="F71" s="115" t="str">
        <f>_xlfn.IFNA(IF(INDEX('Innovation Project Input'!D:D,MATCH(CoreValuesResults[[#This Row],[Team Number]],'Innovation Project Input'!A:A,0))="","",INDEX('Innovation Project Input'!D:D,MATCH(CoreValuesResults[[#This Row],[Team Number]],'Innovation Project Input'!A:A,0))),"")</f>
        <v/>
      </c>
      <c r="G71" s="115" t="str">
        <f>_xlfn.IFNA(INDEX('Innovation Project Input'!F:F,MATCH(CoreValuesResults[[#This Row],[Team Number]],'Innovation Project Input'!A:A,0)),"")</f>
        <v/>
      </c>
      <c r="H71" s="115" t="str">
        <f>_xlfn.IFNA(INDEX('Innovation Project Input'!G:G,MATCH(CoreValuesResults[[#This Row],[Team Number]],'Innovation Project Input'!A:A,0)),"")</f>
        <v/>
      </c>
      <c r="I71" s="115" t="str">
        <f>_xlfn.IFNA(INDEX('Innovation Project Input'!K:K,MATCH(CoreValuesResults[[#This Row],[Team Number]],'Innovation Project Input'!A:A,0)),"")</f>
        <v/>
      </c>
      <c r="J71" s="115" t="str">
        <f>_xlfn.IFNA(INDEX('Innovation Project Input'!L:L,MATCH(CoreValuesResults[[#This Row],[Team Number]],'Innovation Project Input'!A:A,0)),"")</f>
        <v/>
      </c>
      <c r="K71" s="115" t="str">
        <f>_xlfn.IFNA(INDEX('Robot Design Input'!D:D,MATCH(CoreValuesResults[[#This Row],[Team Number]],'Robot Design Input'!A:A,0)),"")</f>
        <v/>
      </c>
      <c r="L71" s="115" t="str">
        <f>_xlfn.IFNA(INDEX('Robot Design Input'!E:E,MATCH(CoreValuesResults[[#This Row],[Team Number]],'Robot Design Input'!A:A,0)),"")</f>
        <v/>
      </c>
      <c r="M71" s="115" t="str">
        <f>_xlfn.IFNA(INDEX('Robot Design Input'!J:J,MATCH(CoreValuesResults[[#This Row],[Team Number]],'Robot Design Input'!A:A,0)),"")</f>
        <v/>
      </c>
      <c r="N71" s="115" t="str">
        <f>_xlfn.IFNA(INDEX('Robot Design Input'!K:K,MATCH(CoreValuesResults[[#This Row],[Team Number]],'Robot Design Input'!A:A,0)),"")</f>
        <v/>
      </c>
      <c r="O71" s="115" t="str">
        <f>_xlfn.IFNA(INDEX('Robot Design Input'!L:L,MATCH(CoreValuesResults[[#This Row],[Team Number]],'Robot Design Input'!A:A,0)),"")</f>
        <v/>
      </c>
      <c r="P71" s="72" t="str">
        <f>_xlfn.IFNA(IF(INDEX('Robot Game Scores'!I:I,MATCH(CoreValuesResults[[#This Row],[Team Number]],'Robot Game Scores'!B:B,0))="","",INDEX('Robot Game Scores'!I:I,MATCH(CoreValuesResults[[#This Row],[Team Number]],'Robot Game Scores'!B:B,0))),"")</f>
        <v/>
      </c>
      <c r="Q71" s="72" t="str">
        <f>_xlfn.IFNA(IF(INDEX('Robot Game Scores'!J:J,MATCH(CoreValuesResults[[#This Row],[Team Number]],'Robot Game Scores'!B:B,0))="","",INDEX('Robot Game Scores'!J:J,MATCH(CoreValuesResults[[#This Row],[Team Number]],'Robot Game Scores'!B:B,0))),"")</f>
        <v/>
      </c>
      <c r="R71" s="72" t="str">
        <f>_xlfn.IFNA(IF(INDEX('Robot Game Scores'!K:K,MATCH(CoreValuesResults[[#This Row],[Team Number]],'Robot Game Scores'!B:B,0))="","",INDEX('Robot Game Scores'!K:K,MATCH(CoreValuesResults[[#This Row],[Team Number]],'Robot Game Scores'!B:B,0))),"")</f>
        <v/>
      </c>
      <c r="S71" s="72" t="str">
        <f>_xlfn.IFNA(IF(INDEX('Robot Game Scores'!L:L,MATCH(CoreValuesResults[[#This Row],[Team Number]],'Robot Game Scores'!B:B,0))="","",INDEX('Robot Game Scores'!I:I,MATCH(CoreValuesResults[[#This Row],[Team Number]],'Robot Game Scores'!B:B,0))),"")</f>
        <v/>
      </c>
      <c r="T71" s="72" t="str">
        <f>_xlfn.IFNA(IF(INDEX('Robot Game Scores'!M:M,MATCH(CoreValuesResults[[#This Row],[Team Number]],'Robot Game Scores'!B:B,0))="","",INDEX('Robot Game Scores'!M:M,MATCH(CoreValuesResults[[#This Row],[Team Number]],'Robot Game Scores'!B:B,0))),"")</f>
        <v/>
      </c>
      <c r="U71" s="72" t="str">
        <f>IF(CoreValuesResults[[#This Row],[Team Number]]="","",COUNTIF(CoreValuesResults[[#This Row],[Gracious Professionalism 1]:[Gracious Professionalism 5]],""))</f>
        <v/>
      </c>
      <c r="V71" s="72" t="str">
        <f>IF(CoreValuesResults[[#This Row],[Team Number]]="","",SUM(CoreValuesResults[[#This Row],[Gracious Professionalism 1]:[Gracious Professionalism 5]]))</f>
        <v/>
      </c>
      <c r="W71"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1" s="116">
        <f>SUM(CoreValuesResults[[#This Row],[Discovery (IP)]:[Fun (RD)]],CoreValuesResults[[#This Row],[Adjusted Gracious Professionalism Score]])</f>
        <v>0</v>
      </c>
      <c r="Y71" s="48">
        <f>IF(CoreValuesResults[[#This Row],[Team Number]]&gt;0,MIN(_xlfn.RANK.EQ(CoreValuesResults[[#This Row],[Core Values Score]],CoreValuesResults[Core Values Score],0),NumberOfTeams),NumberOfTeams+1)</f>
        <v>1</v>
      </c>
    </row>
    <row r="72" spans="1:25" ht="30" customHeight="1">
      <c r="A72" s="88"/>
      <c r="B72" s="89" t="str">
        <f>IF(ISNA(INDEX(OfficialTeamList[Team Name],MATCH(CoreValuesResults[[#This Row],[Team Number]], OfficialTeamList[Team Number],0))),"",INDEX(OfficialTeamList[Team Name],MATCH(CoreValuesResults[[#This Row],[Team Number]], OfficialTeamList[Team Number],0)))</f>
        <v/>
      </c>
      <c r="C72" s="72"/>
      <c r="D72" s="72"/>
      <c r="E72" s="72"/>
      <c r="F72" s="115" t="str">
        <f>_xlfn.IFNA(IF(INDEX('Innovation Project Input'!D:D,MATCH(CoreValuesResults[[#This Row],[Team Number]],'Innovation Project Input'!A:A,0))="","",INDEX('Innovation Project Input'!D:D,MATCH(CoreValuesResults[[#This Row],[Team Number]],'Innovation Project Input'!A:A,0))),"")</f>
        <v/>
      </c>
      <c r="G72" s="115" t="str">
        <f>_xlfn.IFNA(INDEX('Innovation Project Input'!F:F,MATCH(CoreValuesResults[[#This Row],[Team Number]],'Innovation Project Input'!A:A,0)),"")</f>
        <v/>
      </c>
      <c r="H72" s="115" t="str">
        <f>_xlfn.IFNA(INDEX('Innovation Project Input'!G:G,MATCH(CoreValuesResults[[#This Row],[Team Number]],'Innovation Project Input'!A:A,0)),"")</f>
        <v/>
      </c>
      <c r="I72" s="115" t="str">
        <f>_xlfn.IFNA(INDEX('Innovation Project Input'!K:K,MATCH(CoreValuesResults[[#This Row],[Team Number]],'Innovation Project Input'!A:A,0)),"")</f>
        <v/>
      </c>
      <c r="J72" s="115" t="str">
        <f>_xlfn.IFNA(INDEX('Innovation Project Input'!L:L,MATCH(CoreValuesResults[[#This Row],[Team Number]],'Innovation Project Input'!A:A,0)),"")</f>
        <v/>
      </c>
      <c r="K72" s="115" t="str">
        <f>_xlfn.IFNA(INDEX('Robot Design Input'!D:D,MATCH(CoreValuesResults[[#This Row],[Team Number]],'Robot Design Input'!A:A,0)),"")</f>
        <v/>
      </c>
      <c r="L72" s="115" t="str">
        <f>_xlfn.IFNA(INDEX('Robot Design Input'!E:E,MATCH(CoreValuesResults[[#This Row],[Team Number]],'Robot Design Input'!A:A,0)),"")</f>
        <v/>
      </c>
      <c r="M72" s="115" t="str">
        <f>_xlfn.IFNA(INDEX('Robot Design Input'!J:J,MATCH(CoreValuesResults[[#This Row],[Team Number]],'Robot Design Input'!A:A,0)),"")</f>
        <v/>
      </c>
      <c r="N72" s="115" t="str">
        <f>_xlfn.IFNA(INDEX('Robot Design Input'!K:K,MATCH(CoreValuesResults[[#This Row],[Team Number]],'Robot Design Input'!A:A,0)),"")</f>
        <v/>
      </c>
      <c r="O72" s="115" t="str">
        <f>_xlfn.IFNA(INDEX('Robot Design Input'!L:L,MATCH(CoreValuesResults[[#This Row],[Team Number]],'Robot Design Input'!A:A,0)),"")</f>
        <v/>
      </c>
      <c r="P72" s="72" t="str">
        <f>_xlfn.IFNA(IF(INDEX('Robot Game Scores'!I:I,MATCH(CoreValuesResults[[#This Row],[Team Number]],'Robot Game Scores'!B:B,0))="","",INDEX('Robot Game Scores'!I:I,MATCH(CoreValuesResults[[#This Row],[Team Number]],'Robot Game Scores'!B:B,0))),"")</f>
        <v/>
      </c>
      <c r="Q72" s="72" t="str">
        <f>_xlfn.IFNA(IF(INDEX('Robot Game Scores'!J:J,MATCH(CoreValuesResults[[#This Row],[Team Number]],'Robot Game Scores'!B:B,0))="","",INDEX('Robot Game Scores'!J:J,MATCH(CoreValuesResults[[#This Row],[Team Number]],'Robot Game Scores'!B:B,0))),"")</f>
        <v/>
      </c>
      <c r="R72" s="72" t="str">
        <f>_xlfn.IFNA(IF(INDEX('Robot Game Scores'!K:K,MATCH(CoreValuesResults[[#This Row],[Team Number]],'Robot Game Scores'!B:B,0))="","",INDEX('Robot Game Scores'!K:K,MATCH(CoreValuesResults[[#This Row],[Team Number]],'Robot Game Scores'!B:B,0))),"")</f>
        <v/>
      </c>
      <c r="S72" s="72" t="str">
        <f>_xlfn.IFNA(IF(INDEX('Robot Game Scores'!L:L,MATCH(CoreValuesResults[[#This Row],[Team Number]],'Robot Game Scores'!B:B,0))="","",INDEX('Robot Game Scores'!I:I,MATCH(CoreValuesResults[[#This Row],[Team Number]],'Robot Game Scores'!B:B,0))),"")</f>
        <v/>
      </c>
      <c r="T72" s="72" t="str">
        <f>_xlfn.IFNA(IF(INDEX('Robot Game Scores'!M:M,MATCH(CoreValuesResults[[#This Row],[Team Number]],'Robot Game Scores'!B:B,0))="","",INDEX('Robot Game Scores'!M:M,MATCH(CoreValuesResults[[#This Row],[Team Number]],'Robot Game Scores'!B:B,0))),"")</f>
        <v/>
      </c>
      <c r="U72" s="72" t="str">
        <f>IF(CoreValuesResults[[#This Row],[Team Number]]="","",COUNTIF(CoreValuesResults[[#This Row],[Gracious Professionalism 1]:[Gracious Professionalism 5]],""))</f>
        <v/>
      </c>
      <c r="V72" s="72" t="str">
        <f>IF(CoreValuesResults[[#This Row],[Team Number]]="","",SUM(CoreValuesResults[[#This Row],[Gracious Professionalism 1]:[Gracious Professionalism 5]]))</f>
        <v/>
      </c>
      <c r="W7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2" s="116">
        <f>SUM(CoreValuesResults[[#This Row],[Discovery (IP)]:[Fun (RD)]],CoreValuesResults[[#This Row],[Adjusted Gracious Professionalism Score]])</f>
        <v>0</v>
      </c>
      <c r="Y72" s="48">
        <f>IF(CoreValuesResults[[#This Row],[Team Number]]&gt;0,MIN(_xlfn.RANK.EQ(CoreValuesResults[[#This Row],[Core Values Score]],CoreValuesResults[Core Values Score],0),NumberOfTeams),NumberOfTeams+1)</f>
        <v>1</v>
      </c>
    </row>
    <row r="73" spans="1:25" ht="30" customHeight="1">
      <c r="A73" s="88"/>
      <c r="B73" s="89" t="str">
        <f>IF(ISNA(INDEX(OfficialTeamList[Team Name],MATCH(CoreValuesResults[[#This Row],[Team Number]], OfficialTeamList[Team Number],0))),"",INDEX(OfficialTeamList[Team Name],MATCH(CoreValuesResults[[#This Row],[Team Number]], OfficialTeamList[Team Number],0)))</f>
        <v/>
      </c>
      <c r="C73" s="72"/>
      <c r="D73" s="72"/>
      <c r="E73" s="72"/>
      <c r="F73" s="115" t="str">
        <f>_xlfn.IFNA(IF(INDEX('Innovation Project Input'!D:D,MATCH(CoreValuesResults[[#This Row],[Team Number]],'Innovation Project Input'!A:A,0))="","",INDEX('Innovation Project Input'!D:D,MATCH(CoreValuesResults[[#This Row],[Team Number]],'Innovation Project Input'!A:A,0))),"")</f>
        <v/>
      </c>
      <c r="G73" s="115" t="str">
        <f>_xlfn.IFNA(INDEX('Innovation Project Input'!F:F,MATCH(CoreValuesResults[[#This Row],[Team Number]],'Innovation Project Input'!A:A,0)),"")</f>
        <v/>
      </c>
      <c r="H73" s="115" t="str">
        <f>_xlfn.IFNA(INDEX('Innovation Project Input'!G:G,MATCH(CoreValuesResults[[#This Row],[Team Number]],'Innovation Project Input'!A:A,0)),"")</f>
        <v/>
      </c>
      <c r="I73" s="115" t="str">
        <f>_xlfn.IFNA(INDEX('Innovation Project Input'!K:K,MATCH(CoreValuesResults[[#This Row],[Team Number]],'Innovation Project Input'!A:A,0)),"")</f>
        <v/>
      </c>
      <c r="J73" s="115" t="str">
        <f>_xlfn.IFNA(INDEX('Innovation Project Input'!L:L,MATCH(CoreValuesResults[[#This Row],[Team Number]],'Innovation Project Input'!A:A,0)),"")</f>
        <v/>
      </c>
      <c r="K73" s="115" t="str">
        <f>_xlfn.IFNA(INDEX('Robot Design Input'!D:D,MATCH(CoreValuesResults[[#This Row],[Team Number]],'Robot Design Input'!A:A,0)),"")</f>
        <v/>
      </c>
      <c r="L73" s="115" t="str">
        <f>_xlfn.IFNA(INDEX('Robot Design Input'!E:E,MATCH(CoreValuesResults[[#This Row],[Team Number]],'Robot Design Input'!A:A,0)),"")</f>
        <v/>
      </c>
      <c r="M73" s="115" t="str">
        <f>_xlfn.IFNA(INDEX('Robot Design Input'!J:J,MATCH(CoreValuesResults[[#This Row],[Team Number]],'Robot Design Input'!A:A,0)),"")</f>
        <v/>
      </c>
      <c r="N73" s="115" t="str">
        <f>_xlfn.IFNA(INDEX('Robot Design Input'!K:K,MATCH(CoreValuesResults[[#This Row],[Team Number]],'Robot Design Input'!A:A,0)),"")</f>
        <v/>
      </c>
      <c r="O73" s="115" t="str">
        <f>_xlfn.IFNA(INDEX('Robot Design Input'!L:L,MATCH(CoreValuesResults[[#This Row],[Team Number]],'Robot Design Input'!A:A,0)),"")</f>
        <v/>
      </c>
      <c r="P73" s="72" t="str">
        <f>_xlfn.IFNA(IF(INDEX('Robot Game Scores'!I:I,MATCH(CoreValuesResults[[#This Row],[Team Number]],'Robot Game Scores'!B:B,0))="","",INDEX('Robot Game Scores'!I:I,MATCH(CoreValuesResults[[#This Row],[Team Number]],'Robot Game Scores'!B:B,0))),"")</f>
        <v/>
      </c>
      <c r="Q73" s="72" t="str">
        <f>_xlfn.IFNA(IF(INDEX('Robot Game Scores'!J:J,MATCH(CoreValuesResults[[#This Row],[Team Number]],'Robot Game Scores'!B:B,0))="","",INDEX('Robot Game Scores'!J:J,MATCH(CoreValuesResults[[#This Row],[Team Number]],'Robot Game Scores'!B:B,0))),"")</f>
        <v/>
      </c>
      <c r="R73" s="72" t="str">
        <f>_xlfn.IFNA(IF(INDEX('Robot Game Scores'!K:K,MATCH(CoreValuesResults[[#This Row],[Team Number]],'Robot Game Scores'!B:B,0))="","",INDEX('Robot Game Scores'!K:K,MATCH(CoreValuesResults[[#This Row],[Team Number]],'Robot Game Scores'!B:B,0))),"")</f>
        <v/>
      </c>
      <c r="S73" s="72" t="str">
        <f>_xlfn.IFNA(IF(INDEX('Robot Game Scores'!L:L,MATCH(CoreValuesResults[[#This Row],[Team Number]],'Robot Game Scores'!B:B,0))="","",INDEX('Robot Game Scores'!I:I,MATCH(CoreValuesResults[[#This Row],[Team Number]],'Robot Game Scores'!B:B,0))),"")</f>
        <v/>
      </c>
      <c r="T73" s="72" t="str">
        <f>_xlfn.IFNA(IF(INDEX('Robot Game Scores'!M:M,MATCH(CoreValuesResults[[#This Row],[Team Number]],'Robot Game Scores'!B:B,0))="","",INDEX('Robot Game Scores'!M:M,MATCH(CoreValuesResults[[#This Row],[Team Number]],'Robot Game Scores'!B:B,0))),"")</f>
        <v/>
      </c>
      <c r="U73" s="72" t="str">
        <f>IF(CoreValuesResults[[#This Row],[Team Number]]="","",COUNTIF(CoreValuesResults[[#This Row],[Gracious Professionalism 1]:[Gracious Professionalism 5]],""))</f>
        <v/>
      </c>
      <c r="V73" s="72" t="str">
        <f>IF(CoreValuesResults[[#This Row],[Team Number]]="","",SUM(CoreValuesResults[[#This Row],[Gracious Professionalism 1]:[Gracious Professionalism 5]]))</f>
        <v/>
      </c>
      <c r="W7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3" s="116">
        <f>SUM(CoreValuesResults[[#This Row],[Discovery (IP)]:[Fun (RD)]],CoreValuesResults[[#This Row],[Adjusted Gracious Professionalism Score]])</f>
        <v>0</v>
      </c>
      <c r="Y73" s="48">
        <f>IF(CoreValuesResults[[#This Row],[Team Number]]&gt;0,MIN(_xlfn.RANK.EQ(CoreValuesResults[[#This Row],[Core Values Score]],CoreValuesResults[Core Values Score],0),NumberOfTeams),NumberOfTeams+1)</f>
        <v>1</v>
      </c>
    </row>
    <row r="74" spans="1:25" ht="30" customHeight="1">
      <c r="A74" s="88"/>
      <c r="B74" s="89" t="str">
        <f>IF(ISNA(INDEX(OfficialTeamList[Team Name],MATCH(CoreValuesResults[[#This Row],[Team Number]], OfficialTeamList[Team Number],0))),"",INDEX(OfficialTeamList[Team Name],MATCH(CoreValuesResults[[#This Row],[Team Number]], OfficialTeamList[Team Number],0)))</f>
        <v/>
      </c>
      <c r="C74" s="72"/>
      <c r="D74" s="72"/>
      <c r="E74" s="72"/>
      <c r="F74" s="115" t="str">
        <f>_xlfn.IFNA(IF(INDEX('Innovation Project Input'!D:D,MATCH(CoreValuesResults[[#This Row],[Team Number]],'Innovation Project Input'!A:A,0))="","",INDEX('Innovation Project Input'!D:D,MATCH(CoreValuesResults[[#This Row],[Team Number]],'Innovation Project Input'!A:A,0))),"")</f>
        <v/>
      </c>
      <c r="G74" s="115" t="str">
        <f>_xlfn.IFNA(INDEX('Innovation Project Input'!F:F,MATCH(CoreValuesResults[[#This Row],[Team Number]],'Innovation Project Input'!A:A,0)),"")</f>
        <v/>
      </c>
      <c r="H74" s="115" t="str">
        <f>_xlfn.IFNA(INDEX('Innovation Project Input'!G:G,MATCH(CoreValuesResults[[#This Row],[Team Number]],'Innovation Project Input'!A:A,0)),"")</f>
        <v/>
      </c>
      <c r="I74" s="115" t="str">
        <f>_xlfn.IFNA(INDEX('Innovation Project Input'!K:K,MATCH(CoreValuesResults[[#This Row],[Team Number]],'Innovation Project Input'!A:A,0)),"")</f>
        <v/>
      </c>
      <c r="J74" s="115" t="str">
        <f>_xlfn.IFNA(INDEX('Innovation Project Input'!L:L,MATCH(CoreValuesResults[[#This Row],[Team Number]],'Innovation Project Input'!A:A,0)),"")</f>
        <v/>
      </c>
      <c r="K74" s="115" t="str">
        <f>_xlfn.IFNA(INDEX('Robot Design Input'!D:D,MATCH(CoreValuesResults[[#This Row],[Team Number]],'Robot Design Input'!A:A,0)),"")</f>
        <v/>
      </c>
      <c r="L74" s="115" t="str">
        <f>_xlfn.IFNA(INDEX('Robot Design Input'!E:E,MATCH(CoreValuesResults[[#This Row],[Team Number]],'Robot Design Input'!A:A,0)),"")</f>
        <v/>
      </c>
      <c r="M74" s="115" t="str">
        <f>_xlfn.IFNA(INDEX('Robot Design Input'!J:J,MATCH(CoreValuesResults[[#This Row],[Team Number]],'Robot Design Input'!A:A,0)),"")</f>
        <v/>
      </c>
      <c r="N74" s="115" t="str">
        <f>_xlfn.IFNA(INDEX('Robot Design Input'!K:K,MATCH(CoreValuesResults[[#This Row],[Team Number]],'Robot Design Input'!A:A,0)),"")</f>
        <v/>
      </c>
      <c r="O74" s="115" t="str">
        <f>_xlfn.IFNA(INDEX('Robot Design Input'!L:L,MATCH(CoreValuesResults[[#This Row],[Team Number]],'Robot Design Input'!A:A,0)),"")</f>
        <v/>
      </c>
      <c r="P74" s="72" t="str">
        <f>_xlfn.IFNA(IF(INDEX('Robot Game Scores'!I:I,MATCH(CoreValuesResults[[#This Row],[Team Number]],'Robot Game Scores'!B:B,0))="","",INDEX('Robot Game Scores'!I:I,MATCH(CoreValuesResults[[#This Row],[Team Number]],'Robot Game Scores'!B:B,0))),"")</f>
        <v/>
      </c>
      <c r="Q74" s="72" t="str">
        <f>_xlfn.IFNA(IF(INDEX('Robot Game Scores'!J:J,MATCH(CoreValuesResults[[#This Row],[Team Number]],'Robot Game Scores'!B:B,0))="","",INDEX('Robot Game Scores'!J:J,MATCH(CoreValuesResults[[#This Row],[Team Number]],'Robot Game Scores'!B:B,0))),"")</f>
        <v/>
      </c>
      <c r="R74" s="72" t="str">
        <f>_xlfn.IFNA(IF(INDEX('Robot Game Scores'!K:K,MATCH(CoreValuesResults[[#This Row],[Team Number]],'Robot Game Scores'!B:B,0))="","",INDEX('Robot Game Scores'!K:K,MATCH(CoreValuesResults[[#This Row],[Team Number]],'Robot Game Scores'!B:B,0))),"")</f>
        <v/>
      </c>
      <c r="S74" s="72" t="str">
        <f>_xlfn.IFNA(IF(INDEX('Robot Game Scores'!L:L,MATCH(CoreValuesResults[[#This Row],[Team Number]],'Robot Game Scores'!B:B,0))="","",INDEX('Robot Game Scores'!I:I,MATCH(CoreValuesResults[[#This Row],[Team Number]],'Robot Game Scores'!B:B,0))),"")</f>
        <v/>
      </c>
      <c r="T74" s="72" t="str">
        <f>_xlfn.IFNA(IF(INDEX('Robot Game Scores'!M:M,MATCH(CoreValuesResults[[#This Row],[Team Number]],'Robot Game Scores'!B:B,0))="","",INDEX('Robot Game Scores'!M:M,MATCH(CoreValuesResults[[#This Row],[Team Number]],'Robot Game Scores'!B:B,0))),"")</f>
        <v/>
      </c>
      <c r="U74" s="72" t="str">
        <f>IF(CoreValuesResults[[#This Row],[Team Number]]="","",COUNTIF(CoreValuesResults[[#This Row],[Gracious Professionalism 1]:[Gracious Professionalism 5]],""))</f>
        <v/>
      </c>
      <c r="V74" s="72" t="str">
        <f>IF(CoreValuesResults[[#This Row],[Team Number]]="","",SUM(CoreValuesResults[[#This Row],[Gracious Professionalism 1]:[Gracious Professionalism 5]]))</f>
        <v/>
      </c>
      <c r="W7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4" s="116">
        <f>SUM(CoreValuesResults[[#This Row],[Discovery (IP)]:[Fun (RD)]],CoreValuesResults[[#This Row],[Adjusted Gracious Professionalism Score]])</f>
        <v>0</v>
      </c>
      <c r="Y74" s="48">
        <f>IF(CoreValuesResults[[#This Row],[Team Number]]&gt;0,MIN(_xlfn.RANK.EQ(CoreValuesResults[[#This Row],[Core Values Score]],CoreValuesResults[Core Values Score],0),NumberOfTeams),NumberOfTeams+1)</f>
        <v>1</v>
      </c>
    </row>
    <row r="75" spans="1:25" ht="30" customHeight="1">
      <c r="A75" s="88"/>
      <c r="B75" s="89" t="str">
        <f>IF(ISNA(INDEX(OfficialTeamList[Team Name],MATCH(CoreValuesResults[[#This Row],[Team Number]], OfficialTeamList[Team Number],0))),"",INDEX(OfficialTeamList[Team Name],MATCH(CoreValuesResults[[#This Row],[Team Number]], OfficialTeamList[Team Number],0)))</f>
        <v/>
      </c>
      <c r="C75" s="72"/>
      <c r="D75" s="72"/>
      <c r="E75" s="72"/>
      <c r="F75" s="115" t="str">
        <f>_xlfn.IFNA(IF(INDEX('Innovation Project Input'!D:D,MATCH(CoreValuesResults[[#This Row],[Team Number]],'Innovation Project Input'!A:A,0))="","",INDEX('Innovation Project Input'!D:D,MATCH(CoreValuesResults[[#This Row],[Team Number]],'Innovation Project Input'!A:A,0))),"")</f>
        <v/>
      </c>
      <c r="G75" s="115" t="str">
        <f>_xlfn.IFNA(INDEX('Innovation Project Input'!F:F,MATCH(CoreValuesResults[[#This Row],[Team Number]],'Innovation Project Input'!A:A,0)),"")</f>
        <v/>
      </c>
      <c r="H75" s="115" t="str">
        <f>_xlfn.IFNA(INDEX('Innovation Project Input'!G:G,MATCH(CoreValuesResults[[#This Row],[Team Number]],'Innovation Project Input'!A:A,0)),"")</f>
        <v/>
      </c>
      <c r="I75" s="115" t="str">
        <f>_xlfn.IFNA(INDEX('Innovation Project Input'!K:K,MATCH(CoreValuesResults[[#This Row],[Team Number]],'Innovation Project Input'!A:A,0)),"")</f>
        <v/>
      </c>
      <c r="J75" s="115" t="str">
        <f>_xlfn.IFNA(INDEX('Innovation Project Input'!L:L,MATCH(CoreValuesResults[[#This Row],[Team Number]],'Innovation Project Input'!A:A,0)),"")</f>
        <v/>
      </c>
      <c r="K75" s="115" t="str">
        <f>_xlfn.IFNA(INDEX('Robot Design Input'!D:D,MATCH(CoreValuesResults[[#This Row],[Team Number]],'Robot Design Input'!A:A,0)),"")</f>
        <v/>
      </c>
      <c r="L75" s="115" t="str">
        <f>_xlfn.IFNA(INDEX('Robot Design Input'!E:E,MATCH(CoreValuesResults[[#This Row],[Team Number]],'Robot Design Input'!A:A,0)),"")</f>
        <v/>
      </c>
      <c r="M75" s="115" t="str">
        <f>_xlfn.IFNA(INDEX('Robot Design Input'!J:J,MATCH(CoreValuesResults[[#This Row],[Team Number]],'Robot Design Input'!A:A,0)),"")</f>
        <v/>
      </c>
      <c r="N75" s="115" t="str">
        <f>_xlfn.IFNA(INDEX('Robot Design Input'!K:K,MATCH(CoreValuesResults[[#This Row],[Team Number]],'Robot Design Input'!A:A,0)),"")</f>
        <v/>
      </c>
      <c r="O75" s="115" t="str">
        <f>_xlfn.IFNA(INDEX('Robot Design Input'!L:L,MATCH(CoreValuesResults[[#This Row],[Team Number]],'Robot Design Input'!A:A,0)),"")</f>
        <v/>
      </c>
      <c r="P75" s="72" t="str">
        <f>_xlfn.IFNA(IF(INDEX('Robot Game Scores'!I:I,MATCH(CoreValuesResults[[#This Row],[Team Number]],'Robot Game Scores'!B:B,0))="","",INDEX('Robot Game Scores'!I:I,MATCH(CoreValuesResults[[#This Row],[Team Number]],'Robot Game Scores'!B:B,0))),"")</f>
        <v/>
      </c>
      <c r="Q75" s="72" t="str">
        <f>_xlfn.IFNA(IF(INDEX('Robot Game Scores'!J:J,MATCH(CoreValuesResults[[#This Row],[Team Number]],'Robot Game Scores'!B:B,0))="","",INDEX('Robot Game Scores'!J:J,MATCH(CoreValuesResults[[#This Row],[Team Number]],'Robot Game Scores'!B:B,0))),"")</f>
        <v/>
      </c>
      <c r="R75" s="72" t="str">
        <f>_xlfn.IFNA(IF(INDEX('Robot Game Scores'!K:K,MATCH(CoreValuesResults[[#This Row],[Team Number]],'Robot Game Scores'!B:B,0))="","",INDEX('Robot Game Scores'!K:K,MATCH(CoreValuesResults[[#This Row],[Team Number]],'Robot Game Scores'!B:B,0))),"")</f>
        <v/>
      </c>
      <c r="S75" s="72" t="str">
        <f>_xlfn.IFNA(IF(INDEX('Robot Game Scores'!L:L,MATCH(CoreValuesResults[[#This Row],[Team Number]],'Robot Game Scores'!B:B,0))="","",INDEX('Robot Game Scores'!I:I,MATCH(CoreValuesResults[[#This Row],[Team Number]],'Robot Game Scores'!B:B,0))),"")</f>
        <v/>
      </c>
      <c r="T75" s="72" t="str">
        <f>_xlfn.IFNA(IF(INDEX('Robot Game Scores'!M:M,MATCH(CoreValuesResults[[#This Row],[Team Number]],'Robot Game Scores'!B:B,0))="","",INDEX('Robot Game Scores'!M:M,MATCH(CoreValuesResults[[#This Row],[Team Number]],'Robot Game Scores'!B:B,0))),"")</f>
        <v/>
      </c>
      <c r="U75" s="72" t="str">
        <f>IF(CoreValuesResults[[#This Row],[Team Number]]="","",COUNTIF(CoreValuesResults[[#This Row],[Gracious Professionalism 1]:[Gracious Professionalism 5]],""))</f>
        <v/>
      </c>
      <c r="V75" s="72" t="str">
        <f>IF(CoreValuesResults[[#This Row],[Team Number]]="","",SUM(CoreValuesResults[[#This Row],[Gracious Professionalism 1]:[Gracious Professionalism 5]]))</f>
        <v/>
      </c>
      <c r="W7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5" s="116">
        <f>SUM(CoreValuesResults[[#This Row],[Discovery (IP)]:[Fun (RD)]],CoreValuesResults[[#This Row],[Adjusted Gracious Professionalism Score]])</f>
        <v>0</v>
      </c>
      <c r="Y75" s="48">
        <f>IF(CoreValuesResults[[#This Row],[Team Number]]&gt;0,MIN(_xlfn.RANK.EQ(CoreValuesResults[[#This Row],[Core Values Score]],CoreValuesResults[Core Values Score],0),NumberOfTeams),NumberOfTeams+1)</f>
        <v>1</v>
      </c>
    </row>
    <row r="76" spans="1:25" ht="30" customHeight="1">
      <c r="A76" s="88"/>
      <c r="B76" s="89" t="str">
        <f>IF(ISNA(INDEX(OfficialTeamList[Team Name],MATCH(CoreValuesResults[[#This Row],[Team Number]], OfficialTeamList[Team Number],0))),"",INDEX(OfficialTeamList[Team Name],MATCH(CoreValuesResults[[#This Row],[Team Number]], OfficialTeamList[Team Number],0)))</f>
        <v/>
      </c>
      <c r="C76" s="72"/>
      <c r="D76" s="72"/>
      <c r="E76" s="72"/>
      <c r="F76" s="115" t="str">
        <f>_xlfn.IFNA(IF(INDEX('Innovation Project Input'!D:D,MATCH(CoreValuesResults[[#This Row],[Team Number]],'Innovation Project Input'!A:A,0))="","",INDEX('Innovation Project Input'!D:D,MATCH(CoreValuesResults[[#This Row],[Team Number]],'Innovation Project Input'!A:A,0))),"")</f>
        <v/>
      </c>
      <c r="G76" s="115" t="str">
        <f>_xlfn.IFNA(INDEX('Innovation Project Input'!F:F,MATCH(CoreValuesResults[[#This Row],[Team Number]],'Innovation Project Input'!A:A,0)),"")</f>
        <v/>
      </c>
      <c r="H76" s="115" t="str">
        <f>_xlfn.IFNA(INDEX('Innovation Project Input'!G:G,MATCH(CoreValuesResults[[#This Row],[Team Number]],'Innovation Project Input'!A:A,0)),"")</f>
        <v/>
      </c>
      <c r="I76" s="115" t="str">
        <f>_xlfn.IFNA(INDEX('Innovation Project Input'!K:K,MATCH(CoreValuesResults[[#This Row],[Team Number]],'Innovation Project Input'!A:A,0)),"")</f>
        <v/>
      </c>
      <c r="J76" s="115" t="str">
        <f>_xlfn.IFNA(INDEX('Innovation Project Input'!L:L,MATCH(CoreValuesResults[[#This Row],[Team Number]],'Innovation Project Input'!A:A,0)),"")</f>
        <v/>
      </c>
      <c r="K76" s="115" t="str">
        <f>_xlfn.IFNA(INDEX('Robot Design Input'!D:D,MATCH(CoreValuesResults[[#This Row],[Team Number]],'Robot Design Input'!A:A,0)),"")</f>
        <v/>
      </c>
      <c r="L76" s="115" t="str">
        <f>_xlfn.IFNA(INDEX('Robot Design Input'!E:E,MATCH(CoreValuesResults[[#This Row],[Team Number]],'Robot Design Input'!A:A,0)),"")</f>
        <v/>
      </c>
      <c r="M76" s="115" t="str">
        <f>_xlfn.IFNA(INDEX('Robot Design Input'!J:J,MATCH(CoreValuesResults[[#This Row],[Team Number]],'Robot Design Input'!A:A,0)),"")</f>
        <v/>
      </c>
      <c r="N76" s="115" t="str">
        <f>_xlfn.IFNA(INDEX('Robot Design Input'!K:K,MATCH(CoreValuesResults[[#This Row],[Team Number]],'Robot Design Input'!A:A,0)),"")</f>
        <v/>
      </c>
      <c r="O76" s="115" t="str">
        <f>_xlfn.IFNA(INDEX('Robot Design Input'!L:L,MATCH(CoreValuesResults[[#This Row],[Team Number]],'Robot Design Input'!A:A,0)),"")</f>
        <v/>
      </c>
      <c r="P76" s="72" t="str">
        <f>_xlfn.IFNA(IF(INDEX('Robot Game Scores'!I:I,MATCH(CoreValuesResults[[#This Row],[Team Number]],'Robot Game Scores'!B:B,0))="","",INDEX('Robot Game Scores'!I:I,MATCH(CoreValuesResults[[#This Row],[Team Number]],'Robot Game Scores'!B:B,0))),"")</f>
        <v/>
      </c>
      <c r="Q76" s="72" t="str">
        <f>_xlfn.IFNA(IF(INDEX('Robot Game Scores'!J:J,MATCH(CoreValuesResults[[#This Row],[Team Number]],'Robot Game Scores'!B:B,0))="","",INDEX('Robot Game Scores'!J:J,MATCH(CoreValuesResults[[#This Row],[Team Number]],'Robot Game Scores'!B:B,0))),"")</f>
        <v/>
      </c>
      <c r="R76" s="72" t="str">
        <f>_xlfn.IFNA(IF(INDEX('Robot Game Scores'!K:K,MATCH(CoreValuesResults[[#This Row],[Team Number]],'Robot Game Scores'!B:B,0))="","",INDEX('Robot Game Scores'!K:K,MATCH(CoreValuesResults[[#This Row],[Team Number]],'Robot Game Scores'!B:B,0))),"")</f>
        <v/>
      </c>
      <c r="S76" s="72" t="str">
        <f>_xlfn.IFNA(IF(INDEX('Robot Game Scores'!L:L,MATCH(CoreValuesResults[[#This Row],[Team Number]],'Robot Game Scores'!B:B,0))="","",INDEX('Robot Game Scores'!I:I,MATCH(CoreValuesResults[[#This Row],[Team Number]],'Robot Game Scores'!B:B,0))),"")</f>
        <v/>
      </c>
      <c r="T76" s="72" t="str">
        <f>_xlfn.IFNA(IF(INDEX('Robot Game Scores'!M:M,MATCH(CoreValuesResults[[#This Row],[Team Number]],'Robot Game Scores'!B:B,0))="","",INDEX('Robot Game Scores'!M:M,MATCH(CoreValuesResults[[#This Row],[Team Number]],'Robot Game Scores'!B:B,0))),"")</f>
        <v/>
      </c>
      <c r="U76" s="72" t="str">
        <f>IF(CoreValuesResults[[#This Row],[Team Number]]="","",COUNTIF(CoreValuesResults[[#This Row],[Gracious Professionalism 1]:[Gracious Professionalism 5]],""))</f>
        <v/>
      </c>
      <c r="V76" s="72" t="str">
        <f>IF(CoreValuesResults[[#This Row],[Team Number]]="","",SUM(CoreValuesResults[[#This Row],[Gracious Professionalism 1]:[Gracious Professionalism 5]]))</f>
        <v/>
      </c>
      <c r="W7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6" s="116">
        <f>SUM(CoreValuesResults[[#This Row],[Discovery (IP)]:[Fun (RD)]],CoreValuesResults[[#This Row],[Adjusted Gracious Professionalism Score]])</f>
        <v>0</v>
      </c>
      <c r="Y76" s="48">
        <f>IF(CoreValuesResults[[#This Row],[Team Number]]&gt;0,MIN(_xlfn.RANK.EQ(CoreValuesResults[[#This Row],[Core Values Score]],CoreValuesResults[Core Values Score],0),NumberOfTeams),NumberOfTeams+1)</f>
        <v>1</v>
      </c>
    </row>
    <row r="77" spans="1:25" ht="30" customHeight="1">
      <c r="A77" s="88"/>
      <c r="B77" s="89" t="str">
        <f>IF(ISNA(INDEX(OfficialTeamList[Team Name],MATCH(CoreValuesResults[[#This Row],[Team Number]], OfficialTeamList[Team Number],0))),"",INDEX(OfficialTeamList[Team Name],MATCH(CoreValuesResults[[#This Row],[Team Number]], OfficialTeamList[Team Number],0)))</f>
        <v/>
      </c>
      <c r="C77" s="72"/>
      <c r="D77" s="72"/>
      <c r="E77" s="72"/>
      <c r="F77" s="115" t="str">
        <f>_xlfn.IFNA(IF(INDEX('Innovation Project Input'!D:D,MATCH(CoreValuesResults[[#This Row],[Team Number]],'Innovation Project Input'!A:A,0))="","",INDEX('Innovation Project Input'!D:D,MATCH(CoreValuesResults[[#This Row],[Team Number]],'Innovation Project Input'!A:A,0))),"")</f>
        <v/>
      </c>
      <c r="G77" s="115" t="str">
        <f>_xlfn.IFNA(INDEX('Innovation Project Input'!F:F,MATCH(CoreValuesResults[[#This Row],[Team Number]],'Innovation Project Input'!A:A,0)),"")</f>
        <v/>
      </c>
      <c r="H77" s="115" t="str">
        <f>_xlfn.IFNA(INDEX('Innovation Project Input'!G:G,MATCH(CoreValuesResults[[#This Row],[Team Number]],'Innovation Project Input'!A:A,0)),"")</f>
        <v/>
      </c>
      <c r="I77" s="115" t="str">
        <f>_xlfn.IFNA(INDEX('Innovation Project Input'!K:K,MATCH(CoreValuesResults[[#This Row],[Team Number]],'Innovation Project Input'!A:A,0)),"")</f>
        <v/>
      </c>
      <c r="J77" s="115" t="str">
        <f>_xlfn.IFNA(INDEX('Innovation Project Input'!L:L,MATCH(CoreValuesResults[[#This Row],[Team Number]],'Innovation Project Input'!A:A,0)),"")</f>
        <v/>
      </c>
      <c r="K77" s="115" t="str">
        <f>_xlfn.IFNA(INDEX('Robot Design Input'!D:D,MATCH(CoreValuesResults[[#This Row],[Team Number]],'Robot Design Input'!A:A,0)),"")</f>
        <v/>
      </c>
      <c r="L77" s="115" t="str">
        <f>_xlfn.IFNA(INDEX('Robot Design Input'!E:E,MATCH(CoreValuesResults[[#This Row],[Team Number]],'Robot Design Input'!A:A,0)),"")</f>
        <v/>
      </c>
      <c r="M77" s="115" t="str">
        <f>_xlfn.IFNA(INDEX('Robot Design Input'!J:J,MATCH(CoreValuesResults[[#This Row],[Team Number]],'Robot Design Input'!A:A,0)),"")</f>
        <v/>
      </c>
      <c r="N77" s="115" t="str">
        <f>_xlfn.IFNA(INDEX('Robot Design Input'!K:K,MATCH(CoreValuesResults[[#This Row],[Team Number]],'Robot Design Input'!A:A,0)),"")</f>
        <v/>
      </c>
      <c r="O77" s="115" t="str">
        <f>_xlfn.IFNA(INDEX('Robot Design Input'!L:L,MATCH(CoreValuesResults[[#This Row],[Team Number]],'Robot Design Input'!A:A,0)),"")</f>
        <v/>
      </c>
      <c r="P77" s="72" t="str">
        <f>_xlfn.IFNA(IF(INDEX('Robot Game Scores'!I:I,MATCH(CoreValuesResults[[#This Row],[Team Number]],'Robot Game Scores'!B:B,0))="","",INDEX('Robot Game Scores'!I:I,MATCH(CoreValuesResults[[#This Row],[Team Number]],'Robot Game Scores'!B:B,0))),"")</f>
        <v/>
      </c>
      <c r="Q77" s="72" t="str">
        <f>_xlfn.IFNA(IF(INDEX('Robot Game Scores'!J:J,MATCH(CoreValuesResults[[#This Row],[Team Number]],'Robot Game Scores'!B:B,0))="","",INDEX('Robot Game Scores'!J:J,MATCH(CoreValuesResults[[#This Row],[Team Number]],'Robot Game Scores'!B:B,0))),"")</f>
        <v/>
      </c>
      <c r="R77" s="72" t="str">
        <f>_xlfn.IFNA(IF(INDEX('Robot Game Scores'!K:K,MATCH(CoreValuesResults[[#This Row],[Team Number]],'Robot Game Scores'!B:B,0))="","",INDEX('Robot Game Scores'!K:K,MATCH(CoreValuesResults[[#This Row],[Team Number]],'Robot Game Scores'!B:B,0))),"")</f>
        <v/>
      </c>
      <c r="S77" s="72" t="str">
        <f>_xlfn.IFNA(IF(INDEX('Robot Game Scores'!L:L,MATCH(CoreValuesResults[[#This Row],[Team Number]],'Robot Game Scores'!B:B,0))="","",INDEX('Robot Game Scores'!I:I,MATCH(CoreValuesResults[[#This Row],[Team Number]],'Robot Game Scores'!B:B,0))),"")</f>
        <v/>
      </c>
      <c r="T77" s="72" t="str">
        <f>_xlfn.IFNA(IF(INDEX('Robot Game Scores'!M:M,MATCH(CoreValuesResults[[#This Row],[Team Number]],'Robot Game Scores'!B:B,0))="","",INDEX('Robot Game Scores'!M:M,MATCH(CoreValuesResults[[#This Row],[Team Number]],'Robot Game Scores'!B:B,0))),"")</f>
        <v/>
      </c>
      <c r="U77" s="72" t="str">
        <f>IF(CoreValuesResults[[#This Row],[Team Number]]="","",COUNTIF(CoreValuesResults[[#This Row],[Gracious Professionalism 1]:[Gracious Professionalism 5]],""))</f>
        <v/>
      </c>
      <c r="V77" s="72" t="str">
        <f>IF(CoreValuesResults[[#This Row],[Team Number]]="","",SUM(CoreValuesResults[[#This Row],[Gracious Professionalism 1]:[Gracious Professionalism 5]]))</f>
        <v/>
      </c>
      <c r="W7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7" s="116">
        <f>SUM(CoreValuesResults[[#This Row],[Discovery (IP)]:[Fun (RD)]],CoreValuesResults[[#This Row],[Adjusted Gracious Professionalism Score]])</f>
        <v>0</v>
      </c>
      <c r="Y77" s="48">
        <f>IF(CoreValuesResults[[#This Row],[Team Number]]&gt;0,MIN(_xlfn.RANK.EQ(CoreValuesResults[[#This Row],[Core Values Score]],CoreValuesResults[Core Values Score],0),NumberOfTeams),NumberOfTeams+1)</f>
        <v>1</v>
      </c>
    </row>
    <row r="78" spans="1:25" ht="30" customHeight="1">
      <c r="A78" s="88"/>
      <c r="B78" s="89" t="str">
        <f>IF(ISNA(INDEX(OfficialTeamList[Team Name],MATCH(CoreValuesResults[[#This Row],[Team Number]], OfficialTeamList[Team Number],0))),"",INDEX(OfficialTeamList[Team Name],MATCH(CoreValuesResults[[#This Row],[Team Number]], OfficialTeamList[Team Number],0)))</f>
        <v/>
      </c>
      <c r="C78" s="72"/>
      <c r="D78" s="72"/>
      <c r="E78" s="72"/>
      <c r="F78" s="115" t="str">
        <f>_xlfn.IFNA(IF(INDEX('Innovation Project Input'!D:D,MATCH(CoreValuesResults[[#This Row],[Team Number]],'Innovation Project Input'!A:A,0))="","",INDEX('Innovation Project Input'!D:D,MATCH(CoreValuesResults[[#This Row],[Team Number]],'Innovation Project Input'!A:A,0))),"")</f>
        <v/>
      </c>
      <c r="G78" s="115" t="str">
        <f>_xlfn.IFNA(INDEX('Innovation Project Input'!F:F,MATCH(CoreValuesResults[[#This Row],[Team Number]],'Innovation Project Input'!A:A,0)),"")</f>
        <v/>
      </c>
      <c r="H78" s="115" t="str">
        <f>_xlfn.IFNA(INDEX('Innovation Project Input'!G:G,MATCH(CoreValuesResults[[#This Row],[Team Number]],'Innovation Project Input'!A:A,0)),"")</f>
        <v/>
      </c>
      <c r="I78" s="115" t="str">
        <f>_xlfn.IFNA(INDEX('Innovation Project Input'!K:K,MATCH(CoreValuesResults[[#This Row],[Team Number]],'Innovation Project Input'!A:A,0)),"")</f>
        <v/>
      </c>
      <c r="J78" s="115" t="str">
        <f>_xlfn.IFNA(INDEX('Innovation Project Input'!L:L,MATCH(CoreValuesResults[[#This Row],[Team Number]],'Innovation Project Input'!A:A,0)),"")</f>
        <v/>
      </c>
      <c r="K78" s="115" t="str">
        <f>_xlfn.IFNA(INDEX('Robot Design Input'!D:D,MATCH(CoreValuesResults[[#This Row],[Team Number]],'Robot Design Input'!A:A,0)),"")</f>
        <v/>
      </c>
      <c r="L78" s="115" t="str">
        <f>_xlfn.IFNA(INDEX('Robot Design Input'!E:E,MATCH(CoreValuesResults[[#This Row],[Team Number]],'Robot Design Input'!A:A,0)),"")</f>
        <v/>
      </c>
      <c r="M78" s="115" t="str">
        <f>_xlfn.IFNA(INDEX('Robot Design Input'!J:J,MATCH(CoreValuesResults[[#This Row],[Team Number]],'Robot Design Input'!A:A,0)),"")</f>
        <v/>
      </c>
      <c r="N78" s="115" t="str">
        <f>_xlfn.IFNA(INDEX('Robot Design Input'!K:K,MATCH(CoreValuesResults[[#This Row],[Team Number]],'Robot Design Input'!A:A,0)),"")</f>
        <v/>
      </c>
      <c r="O78" s="115" t="str">
        <f>_xlfn.IFNA(INDEX('Robot Design Input'!L:L,MATCH(CoreValuesResults[[#This Row],[Team Number]],'Robot Design Input'!A:A,0)),"")</f>
        <v/>
      </c>
      <c r="P78" s="72" t="str">
        <f>_xlfn.IFNA(IF(INDEX('Robot Game Scores'!I:I,MATCH(CoreValuesResults[[#This Row],[Team Number]],'Robot Game Scores'!B:B,0))="","",INDEX('Robot Game Scores'!I:I,MATCH(CoreValuesResults[[#This Row],[Team Number]],'Robot Game Scores'!B:B,0))),"")</f>
        <v/>
      </c>
      <c r="Q78" s="72" t="str">
        <f>_xlfn.IFNA(IF(INDEX('Robot Game Scores'!J:J,MATCH(CoreValuesResults[[#This Row],[Team Number]],'Robot Game Scores'!B:B,0))="","",INDEX('Robot Game Scores'!J:J,MATCH(CoreValuesResults[[#This Row],[Team Number]],'Robot Game Scores'!B:B,0))),"")</f>
        <v/>
      </c>
      <c r="R78" s="72" t="str">
        <f>_xlfn.IFNA(IF(INDEX('Robot Game Scores'!K:K,MATCH(CoreValuesResults[[#This Row],[Team Number]],'Robot Game Scores'!B:B,0))="","",INDEX('Robot Game Scores'!K:K,MATCH(CoreValuesResults[[#This Row],[Team Number]],'Robot Game Scores'!B:B,0))),"")</f>
        <v/>
      </c>
      <c r="S78" s="72" t="str">
        <f>_xlfn.IFNA(IF(INDEX('Robot Game Scores'!L:L,MATCH(CoreValuesResults[[#This Row],[Team Number]],'Robot Game Scores'!B:B,0))="","",INDEX('Robot Game Scores'!I:I,MATCH(CoreValuesResults[[#This Row],[Team Number]],'Robot Game Scores'!B:B,0))),"")</f>
        <v/>
      </c>
      <c r="T78" s="72" t="str">
        <f>_xlfn.IFNA(IF(INDEX('Robot Game Scores'!M:M,MATCH(CoreValuesResults[[#This Row],[Team Number]],'Robot Game Scores'!B:B,0))="","",INDEX('Robot Game Scores'!M:M,MATCH(CoreValuesResults[[#This Row],[Team Number]],'Robot Game Scores'!B:B,0))),"")</f>
        <v/>
      </c>
      <c r="U78" s="72" t="str">
        <f>IF(CoreValuesResults[[#This Row],[Team Number]]="","",COUNTIF(CoreValuesResults[[#This Row],[Gracious Professionalism 1]:[Gracious Professionalism 5]],""))</f>
        <v/>
      </c>
      <c r="V78" s="72" t="str">
        <f>IF(CoreValuesResults[[#This Row],[Team Number]]="","",SUM(CoreValuesResults[[#This Row],[Gracious Professionalism 1]:[Gracious Professionalism 5]]))</f>
        <v/>
      </c>
      <c r="W7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8" s="116">
        <f>SUM(CoreValuesResults[[#This Row],[Discovery (IP)]:[Fun (RD)]],CoreValuesResults[[#This Row],[Adjusted Gracious Professionalism Score]])</f>
        <v>0</v>
      </c>
      <c r="Y78" s="48">
        <f>IF(CoreValuesResults[[#This Row],[Team Number]]&gt;0,MIN(_xlfn.RANK.EQ(CoreValuesResults[[#This Row],[Core Values Score]],CoreValuesResults[Core Values Score],0),NumberOfTeams),NumberOfTeams+1)</f>
        <v>1</v>
      </c>
    </row>
    <row r="79" spans="1:25" ht="30" customHeight="1">
      <c r="A79" s="88"/>
      <c r="B79" s="89" t="str">
        <f>IF(ISNA(INDEX(OfficialTeamList[Team Name],MATCH(CoreValuesResults[[#This Row],[Team Number]], OfficialTeamList[Team Number],0))),"",INDEX(OfficialTeamList[Team Name],MATCH(CoreValuesResults[[#This Row],[Team Number]], OfficialTeamList[Team Number],0)))</f>
        <v/>
      </c>
      <c r="C79" s="72"/>
      <c r="D79" s="72"/>
      <c r="E79" s="72"/>
      <c r="F79" s="115" t="str">
        <f>_xlfn.IFNA(IF(INDEX('Innovation Project Input'!D:D,MATCH(CoreValuesResults[[#This Row],[Team Number]],'Innovation Project Input'!A:A,0))="","",INDEX('Innovation Project Input'!D:D,MATCH(CoreValuesResults[[#This Row],[Team Number]],'Innovation Project Input'!A:A,0))),"")</f>
        <v/>
      </c>
      <c r="G79" s="115" t="str">
        <f>_xlfn.IFNA(INDEX('Innovation Project Input'!F:F,MATCH(CoreValuesResults[[#This Row],[Team Number]],'Innovation Project Input'!A:A,0)),"")</f>
        <v/>
      </c>
      <c r="H79" s="115" t="str">
        <f>_xlfn.IFNA(INDEX('Innovation Project Input'!G:G,MATCH(CoreValuesResults[[#This Row],[Team Number]],'Innovation Project Input'!A:A,0)),"")</f>
        <v/>
      </c>
      <c r="I79" s="115" t="str">
        <f>_xlfn.IFNA(INDEX('Innovation Project Input'!K:K,MATCH(CoreValuesResults[[#This Row],[Team Number]],'Innovation Project Input'!A:A,0)),"")</f>
        <v/>
      </c>
      <c r="J79" s="115" t="str">
        <f>_xlfn.IFNA(INDEX('Innovation Project Input'!L:L,MATCH(CoreValuesResults[[#This Row],[Team Number]],'Innovation Project Input'!A:A,0)),"")</f>
        <v/>
      </c>
      <c r="K79" s="115" t="str">
        <f>_xlfn.IFNA(INDEX('Robot Design Input'!D:D,MATCH(CoreValuesResults[[#This Row],[Team Number]],'Robot Design Input'!A:A,0)),"")</f>
        <v/>
      </c>
      <c r="L79" s="115" t="str">
        <f>_xlfn.IFNA(INDEX('Robot Design Input'!E:E,MATCH(CoreValuesResults[[#This Row],[Team Number]],'Robot Design Input'!A:A,0)),"")</f>
        <v/>
      </c>
      <c r="M79" s="115" t="str">
        <f>_xlfn.IFNA(INDEX('Robot Design Input'!J:J,MATCH(CoreValuesResults[[#This Row],[Team Number]],'Robot Design Input'!A:A,0)),"")</f>
        <v/>
      </c>
      <c r="N79" s="115" t="str">
        <f>_xlfn.IFNA(INDEX('Robot Design Input'!K:K,MATCH(CoreValuesResults[[#This Row],[Team Number]],'Robot Design Input'!A:A,0)),"")</f>
        <v/>
      </c>
      <c r="O79" s="115" t="str">
        <f>_xlfn.IFNA(INDEX('Robot Design Input'!L:L,MATCH(CoreValuesResults[[#This Row],[Team Number]],'Robot Design Input'!A:A,0)),"")</f>
        <v/>
      </c>
      <c r="P79" s="72" t="str">
        <f>_xlfn.IFNA(IF(INDEX('Robot Game Scores'!I:I,MATCH(CoreValuesResults[[#This Row],[Team Number]],'Robot Game Scores'!B:B,0))="","",INDEX('Robot Game Scores'!I:I,MATCH(CoreValuesResults[[#This Row],[Team Number]],'Robot Game Scores'!B:B,0))),"")</f>
        <v/>
      </c>
      <c r="Q79" s="72" t="str">
        <f>_xlfn.IFNA(IF(INDEX('Robot Game Scores'!J:J,MATCH(CoreValuesResults[[#This Row],[Team Number]],'Robot Game Scores'!B:B,0))="","",INDEX('Robot Game Scores'!J:J,MATCH(CoreValuesResults[[#This Row],[Team Number]],'Robot Game Scores'!B:B,0))),"")</f>
        <v/>
      </c>
      <c r="R79" s="72" t="str">
        <f>_xlfn.IFNA(IF(INDEX('Robot Game Scores'!K:K,MATCH(CoreValuesResults[[#This Row],[Team Number]],'Robot Game Scores'!B:B,0))="","",INDEX('Robot Game Scores'!K:K,MATCH(CoreValuesResults[[#This Row],[Team Number]],'Robot Game Scores'!B:B,0))),"")</f>
        <v/>
      </c>
      <c r="S79" s="72" t="str">
        <f>_xlfn.IFNA(IF(INDEX('Robot Game Scores'!L:L,MATCH(CoreValuesResults[[#This Row],[Team Number]],'Robot Game Scores'!B:B,0))="","",INDEX('Robot Game Scores'!I:I,MATCH(CoreValuesResults[[#This Row],[Team Number]],'Robot Game Scores'!B:B,0))),"")</f>
        <v/>
      </c>
      <c r="T79" s="72" t="str">
        <f>_xlfn.IFNA(IF(INDEX('Robot Game Scores'!M:M,MATCH(CoreValuesResults[[#This Row],[Team Number]],'Robot Game Scores'!B:B,0))="","",INDEX('Robot Game Scores'!M:M,MATCH(CoreValuesResults[[#This Row],[Team Number]],'Robot Game Scores'!B:B,0))),"")</f>
        <v/>
      </c>
      <c r="U79" s="72" t="str">
        <f>IF(CoreValuesResults[[#This Row],[Team Number]]="","",COUNTIF(CoreValuesResults[[#This Row],[Gracious Professionalism 1]:[Gracious Professionalism 5]],""))</f>
        <v/>
      </c>
      <c r="V79" s="72" t="str">
        <f>IF(CoreValuesResults[[#This Row],[Team Number]]="","",SUM(CoreValuesResults[[#This Row],[Gracious Professionalism 1]:[Gracious Professionalism 5]]))</f>
        <v/>
      </c>
      <c r="W7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79" s="116">
        <f>SUM(CoreValuesResults[[#This Row],[Discovery (IP)]:[Fun (RD)]],CoreValuesResults[[#This Row],[Adjusted Gracious Professionalism Score]])</f>
        <v>0</v>
      </c>
      <c r="Y79" s="48">
        <f>IF(CoreValuesResults[[#This Row],[Team Number]]&gt;0,MIN(_xlfn.RANK.EQ(CoreValuesResults[[#This Row],[Core Values Score]],CoreValuesResults[Core Values Score],0),NumberOfTeams),NumberOfTeams+1)</f>
        <v>1</v>
      </c>
    </row>
    <row r="80" spans="1:25" ht="30" customHeight="1">
      <c r="A80" s="88"/>
      <c r="B80" s="89" t="str">
        <f>IF(ISNA(INDEX(OfficialTeamList[Team Name],MATCH(CoreValuesResults[[#This Row],[Team Number]], OfficialTeamList[Team Number],0))),"",INDEX(OfficialTeamList[Team Name],MATCH(CoreValuesResults[[#This Row],[Team Number]], OfficialTeamList[Team Number],0)))</f>
        <v/>
      </c>
      <c r="C80" s="72"/>
      <c r="D80" s="72"/>
      <c r="E80" s="72"/>
      <c r="F80" s="115" t="str">
        <f>_xlfn.IFNA(IF(INDEX('Innovation Project Input'!D:D,MATCH(CoreValuesResults[[#This Row],[Team Number]],'Innovation Project Input'!A:A,0))="","",INDEX('Innovation Project Input'!D:D,MATCH(CoreValuesResults[[#This Row],[Team Number]],'Innovation Project Input'!A:A,0))),"")</f>
        <v/>
      </c>
      <c r="G80" s="115" t="str">
        <f>_xlfn.IFNA(INDEX('Innovation Project Input'!F:F,MATCH(CoreValuesResults[[#This Row],[Team Number]],'Innovation Project Input'!A:A,0)),"")</f>
        <v/>
      </c>
      <c r="H80" s="115" t="str">
        <f>_xlfn.IFNA(INDEX('Innovation Project Input'!G:G,MATCH(CoreValuesResults[[#This Row],[Team Number]],'Innovation Project Input'!A:A,0)),"")</f>
        <v/>
      </c>
      <c r="I80" s="115" t="str">
        <f>_xlfn.IFNA(INDEX('Innovation Project Input'!K:K,MATCH(CoreValuesResults[[#This Row],[Team Number]],'Innovation Project Input'!A:A,0)),"")</f>
        <v/>
      </c>
      <c r="J80" s="115" t="str">
        <f>_xlfn.IFNA(INDEX('Innovation Project Input'!L:L,MATCH(CoreValuesResults[[#This Row],[Team Number]],'Innovation Project Input'!A:A,0)),"")</f>
        <v/>
      </c>
      <c r="K80" s="115" t="str">
        <f>_xlfn.IFNA(INDEX('Robot Design Input'!D:D,MATCH(CoreValuesResults[[#This Row],[Team Number]],'Robot Design Input'!A:A,0)),"")</f>
        <v/>
      </c>
      <c r="L80" s="115" t="str">
        <f>_xlfn.IFNA(INDEX('Robot Design Input'!E:E,MATCH(CoreValuesResults[[#This Row],[Team Number]],'Robot Design Input'!A:A,0)),"")</f>
        <v/>
      </c>
      <c r="M80" s="115" t="str">
        <f>_xlfn.IFNA(INDEX('Robot Design Input'!J:J,MATCH(CoreValuesResults[[#This Row],[Team Number]],'Robot Design Input'!A:A,0)),"")</f>
        <v/>
      </c>
      <c r="N80" s="115" t="str">
        <f>_xlfn.IFNA(INDEX('Robot Design Input'!K:K,MATCH(CoreValuesResults[[#This Row],[Team Number]],'Robot Design Input'!A:A,0)),"")</f>
        <v/>
      </c>
      <c r="O80" s="115" t="str">
        <f>_xlfn.IFNA(INDEX('Robot Design Input'!L:L,MATCH(CoreValuesResults[[#This Row],[Team Number]],'Robot Design Input'!A:A,0)),"")</f>
        <v/>
      </c>
      <c r="P80" s="72" t="str">
        <f>_xlfn.IFNA(IF(INDEX('Robot Game Scores'!I:I,MATCH(CoreValuesResults[[#This Row],[Team Number]],'Robot Game Scores'!B:B,0))="","",INDEX('Robot Game Scores'!I:I,MATCH(CoreValuesResults[[#This Row],[Team Number]],'Robot Game Scores'!B:B,0))),"")</f>
        <v/>
      </c>
      <c r="Q80" s="72" t="str">
        <f>_xlfn.IFNA(IF(INDEX('Robot Game Scores'!J:J,MATCH(CoreValuesResults[[#This Row],[Team Number]],'Robot Game Scores'!B:B,0))="","",INDEX('Robot Game Scores'!J:J,MATCH(CoreValuesResults[[#This Row],[Team Number]],'Robot Game Scores'!B:B,0))),"")</f>
        <v/>
      </c>
      <c r="R80" s="72" t="str">
        <f>_xlfn.IFNA(IF(INDEX('Robot Game Scores'!K:K,MATCH(CoreValuesResults[[#This Row],[Team Number]],'Robot Game Scores'!B:B,0))="","",INDEX('Robot Game Scores'!K:K,MATCH(CoreValuesResults[[#This Row],[Team Number]],'Robot Game Scores'!B:B,0))),"")</f>
        <v/>
      </c>
      <c r="S80" s="72" t="str">
        <f>_xlfn.IFNA(IF(INDEX('Robot Game Scores'!L:L,MATCH(CoreValuesResults[[#This Row],[Team Number]],'Robot Game Scores'!B:B,0))="","",INDEX('Robot Game Scores'!I:I,MATCH(CoreValuesResults[[#This Row],[Team Number]],'Robot Game Scores'!B:B,0))),"")</f>
        <v/>
      </c>
      <c r="T80" s="72" t="str">
        <f>_xlfn.IFNA(IF(INDEX('Robot Game Scores'!M:M,MATCH(CoreValuesResults[[#This Row],[Team Number]],'Robot Game Scores'!B:B,0))="","",INDEX('Robot Game Scores'!M:M,MATCH(CoreValuesResults[[#This Row],[Team Number]],'Robot Game Scores'!B:B,0))),"")</f>
        <v/>
      </c>
      <c r="U80" s="72" t="str">
        <f>IF(CoreValuesResults[[#This Row],[Team Number]]="","",COUNTIF(CoreValuesResults[[#This Row],[Gracious Professionalism 1]:[Gracious Professionalism 5]],""))</f>
        <v/>
      </c>
      <c r="V80" s="72" t="str">
        <f>IF(CoreValuesResults[[#This Row],[Team Number]]="","",SUM(CoreValuesResults[[#This Row],[Gracious Professionalism 1]:[Gracious Professionalism 5]]))</f>
        <v/>
      </c>
      <c r="W80"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0" s="116">
        <f>SUM(CoreValuesResults[[#This Row],[Discovery (IP)]:[Fun (RD)]],CoreValuesResults[[#This Row],[Adjusted Gracious Professionalism Score]])</f>
        <v>0</v>
      </c>
      <c r="Y80" s="48">
        <f>IF(CoreValuesResults[[#This Row],[Team Number]]&gt;0,MIN(_xlfn.RANK.EQ(CoreValuesResults[[#This Row],[Core Values Score]],CoreValuesResults[Core Values Score],0),NumberOfTeams),NumberOfTeams+1)</f>
        <v>1</v>
      </c>
    </row>
    <row r="81" spans="1:25" ht="30" customHeight="1">
      <c r="A81" s="88"/>
      <c r="B81" s="89" t="str">
        <f>IF(ISNA(INDEX(OfficialTeamList[Team Name],MATCH(CoreValuesResults[[#This Row],[Team Number]], OfficialTeamList[Team Number],0))),"",INDEX(OfficialTeamList[Team Name],MATCH(CoreValuesResults[[#This Row],[Team Number]], OfficialTeamList[Team Number],0)))</f>
        <v/>
      </c>
      <c r="C81" s="72"/>
      <c r="D81" s="72"/>
      <c r="E81" s="72"/>
      <c r="F81" s="115" t="str">
        <f>_xlfn.IFNA(IF(INDEX('Innovation Project Input'!D:D,MATCH(CoreValuesResults[[#This Row],[Team Number]],'Innovation Project Input'!A:A,0))="","",INDEX('Innovation Project Input'!D:D,MATCH(CoreValuesResults[[#This Row],[Team Number]],'Innovation Project Input'!A:A,0))),"")</f>
        <v/>
      </c>
      <c r="G81" s="115" t="str">
        <f>_xlfn.IFNA(INDEX('Innovation Project Input'!F:F,MATCH(CoreValuesResults[[#This Row],[Team Number]],'Innovation Project Input'!A:A,0)),"")</f>
        <v/>
      </c>
      <c r="H81" s="115" t="str">
        <f>_xlfn.IFNA(INDEX('Innovation Project Input'!G:G,MATCH(CoreValuesResults[[#This Row],[Team Number]],'Innovation Project Input'!A:A,0)),"")</f>
        <v/>
      </c>
      <c r="I81" s="115" t="str">
        <f>_xlfn.IFNA(INDEX('Innovation Project Input'!K:K,MATCH(CoreValuesResults[[#This Row],[Team Number]],'Innovation Project Input'!A:A,0)),"")</f>
        <v/>
      </c>
      <c r="J81" s="115" t="str">
        <f>_xlfn.IFNA(INDEX('Innovation Project Input'!L:L,MATCH(CoreValuesResults[[#This Row],[Team Number]],'Innovation Project Input'!A:A,0)),"")</f>
        <v/>
      </c>
      <c r="K81" s="115" t="str">
        <f>_xlfn.IFNA(INDEX('Robot Design Input'!D:D,MATCH(CoreValuesResults[[#This Row],[Team Number]],'Robot Design Input'!A:A,0)),"")</f>
        <v/>
      </c>
      <c r="L81" s="115" t="str">
        <f>_xlfn.IFNA(INDEX('Robot Design Input'!E:E,MATCH(CoreValuesResults[[#This Row],[Team Number]],'Robot Design Input'!A:A,0)),"")</f>
        <v/>
      </c>
      <c r="M81" s="115" t="str">
        <f>_xlfn.IFNA(INDEX('Robot Design Input'!J:J,MATCH(CoreValuesResults[[#This Row],[Team Number]],'Robot Design Input'!A:A,0)),"")</f>
        <v/>
      </c>
      <c r="N81" s="115" t="str">
        <f>_xlfn.IFNA(INDEX('Robot Design Input'!K:K,MATCH(CoreValuesResults[[#This Row],[Team Number]],'Robot Design Input'!A:A,0)),"")</f>
        <v/>
      </c>
      <c r="O81" s="115" t="str">
        <f>_xlfn.IFNA(INDEX('Robot Design Input'!L:L,MATCH(CoreValuesResults[[#This Row],[Team Number]],'Robot Design Input'!A:A,0)),"")</f>
        <v/>
      </c>
      <c r="P81" s="72" t="str">
        <f>_xlfn.IFNA(IF(INDEX('Robot Game Scores'!I:I,MATCH(CoreValuesResults[[#This Row],[Team Number]],'Robot Game Scores'!B:B,0))="","",INDEX('Robot Game Scores'!I:I,MATCH(CoreValuesResults[[#This Row],[Team Number]],'Robot Game Scores'!B:B,0))),"")</f>
        <v/>
      </c>
      <c r="Q81" s="72" t="str">
        <f>_xlfn.IFNA(IF(INDEX('Robot Game Scores'!J:J,MATCH(CoreValuesResults[[#This Row],[Team Number]],'Robot Game Scores'!B:B,0))="","",INDEX('Robot Game Scores'!J:J,MATCH(CoreValuesResults[[#This Row],[Team Number]],'Robot Game Scores'!B:B,0))),"")</f>
        <v/>
      </c>
      <c r="R81" s="72" t="str">
        <f>_xlfn.IFNA(IF(INDEX('Robot Game Scores'!K:K,MATCH(CoreValuesResults[[#This Row],[Team Number]],'Robot Game Scores'!B:B,0))="","",INDEX('Robot Game Scores'!K:K,MATCH(CoreValuesResults[[#This Row],[Team Number]],'Robot Game Scores'!B:B,0))),"")</f>
        <v/>
      </c>
      <c r="S81" s="72" t="str">
        <f>_xlfn.IFNA(IF(INDEX('Robot Game Scores'!L:L,MATCH(CoreValuesResults[[#This Row],[Team Number]],'Robot Game Scores'!B:B,0))="","",INDEX('Robot Game Scores'!I:I,MATCH(CoreValuesResults[[#This Row],[Team Number]],'Robot Game Scores'!B:B,0))),"")</f>
        <v/>
      </c>
      <c r="T81" s="72" t="str">
        <f>_xlfn.IFNA(IF(INDEX('Robot Game Scores'!M:M,MATCH(CoreValuesResults[[#This Row],[Team Number]],'Robot Game Scores'!B:B,0))="","",INDEX('Robot Game Scores'!M:M,MATCH(CoreValuesResults[[#This Row],[Team Number]],'Robot Game Scores'!B:B,0))),"")</f>
        <v/>
      </c>
      <c r="U81" s="72" t="str">
        <f>IF(CoreValuesResults[[#This Row],[Team Number]]="","",COUNTIF(CoreValuesResults[[#This Row],[Gracious Professionalism 1]:[Gracious Professionalism 5]],""))</f>
        <v/>
      </c>
      <c r="V81" s="72" t="str">
        <f>IF(CoreValuesResults[[#This Row],[Team Number]]="","",SUM(CoreValuesResults[[#This Row],[Gracious Professionalism 1]:[Gracious Professionalism 5]]))</f>
        <v/>
      </c>
      <c r="W81"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1" s="116">
        <f>SUM(CoreValuesResults[[#This Row],[Discovery (IP)]:[Fun (RD)]],CoreValuesResults[[#This Row],[Adjusted Gracious Professionalism Score]])</f>
        <v>0</v>
      </c>
      <c r="Y81" s="48">
        <f>IF(CoreValuesResults[[#This Row],[Team Number]]&gt;0,MIN(_xlfn.RANK.EQ(CoreValuesResults[[#This Row],[Core Values Score]],CoreValuesResults[Core Values Score],0),NumberOfTeams),NumberOfTeams+1)</f>
        <v>1</v>
      </c>
    </row>
    <row r="82" spans="1:25" ht="30" customHeight="1">
      <c r="A82" s="88"/>
      <c r="B82" s="89" t="str">
        <f>IF(ISNA(INDEX(OfficialTeamList[Team Name],MATCH(CoreValuesResults[[#This Row],[Team Number]], OfficialTeamList[Team Number],0))),"",INDEX(OfficialTeamList[Team Name],MATCH(CoreValuesResults[[#This Row],[Team Number]], OfficialTeamList[Team Number],0)))</f>
        <v/>
      </c>
      <c r="C82" s="72"/>
      <c r="D82" s="72"/>
      <c r="E82" s="72"/>
      <c r="F82" s="115" t="str">
        <f>_xlfn.IFNA(IF(INDEX('Innovation Project Input'!D:D,MATCH(CoreValuesResults[[#This Row],[Team Number]],'Innovation Project Input'!A:A,0))="","",INDEX('Innovation Project Input'!D:D,MATCH(CoreValuesResults[[#This Row],[Team Number]],'Innovation Project Input'!A:A,0))),"")</f>
        <v/>
      </c>
      <c r="G82" s="115" t="str">
        <f>_xlfn.IFNA(INDEX('Innovation Project Input'!F:F,MATCH(CoreValuesResults[[#This Row],[Team Number]],'Innovation Project Input'!A:A,0)),"")</f>
        <v/>
      </c>
      <c r="H82" s="115" t="str">
        <f>_xlfn.IFNA(INDEX('Innovation Project Input'!G:G,MATCH(CoreValuesResults[[#This Row],[Team Number]],'Innovation Project Input'!A:A,0)),"")</f>
        <v/>
      </c>
      <c r="I82" s="115" t="str">
        <f>_xlfn.IFNA(INDEX('Innovation Project Input'!K:K,MATCH(CoreValuesResults[[#This Row],[Team Number]],'Innovation Project Input'!A:A,0)),"")</f>
        <v/>
      </c>
      <c r="J82" s="115" t="str">
        <f>_xlfn.IFNA(INDEX('Innovation Project Input'!L:L,MATCH(CoreValuesResults[[#This Row],[Team Number]],'Innovation Project Input'!A:A,0)),"")</f>
        <v/>
      </c>
      <c r="K82" s="115" t="str">
        <f>_xlfn.IFNA(INDEX('Robot Design Input'!D:D,MATCH(CoreValuesResults[[#This Row],[Team Number]],'Robot Design Input'!A:A,0)),"")</f>
        <v/>
      </c>
      <c r="L82" s="115" t="str">
        <f>_xlfn.IFNA(INDEX('Robot Design Input'!E:E,MATCH(CoreValuesResults[[#This Row],[Team Number]],'Robot Design Input'!A:A,0)),"")</f>
        <v/>
      </c>
      <c r="M82" s="115" t="str">
        <f>_xlfn.IFNA(INDEX('Robot Design Input'!J:J,MATCH(CoreValuesResults[[#This Row],[Team Number]],'Robot Design Input'!A:A,0)),"")</f>
        <v/>
      </c>
      <c r="N82" s="115" t="str">
        <f>_xlfn.IFNA(INDEX('Robot Design Input'!K:K,MATCH(CoreValuesResults[[#This Row],[Team Number]],'Robot Design Input'!A:A,0)),"")</f>
        <v/>
      </c>
      <c r="O82" s="115" t="str">
        <f>_xlfn.IFNA(INDEX('Robot Design Input'!L:L,MATCH(CoreValuesResults[[#This Row],[Team Number]],'Robot Design Input'!A:A,0)),"")</f>
        <v/>
      </c>
      <c r="P82" s="72" t="str">
        <f>_xlfn.IFNA(IF(INDEX('Robot Game Scores'!I:I,MATCH(CoreValuesResults[[#This Row],[Team Number]],'Robot Game Scores'!B:B,0))="","",INDEX('Robot Game Scores'!I:I,MATCH(CoreValuesResults[[#This Row],[Team Number]],'Robot Game Scores'!B:B,0))),"")</f>
        <v/>
      </c>
      <c r="Q82" s="72" t="str">
        <f>_xlfn.IFNA(IF(INDEX('Robot Game Scores'!J:J,MATCH(CoreValuesResults[[#This Row],[Team Number]],'Robot Game Scores'!B:B,0))="","",INDEX('Robot Game Scores'!J:J,MATCH(CoreValuesResults[[#This Row],[Team Number]],'Robot Game Scores'!B:B,0))),"")</f>
        <v/>
      </c>
      <c r="R82" s="72" t="str">
        <f>_xlfn.IFNA(IF(INDEX('Robot Game Scores'!K:K,MATCH(CoreValuesResults[[#This Row],[Team Number]],'Robot Game Scores'!B:B,0))="","",INDEX('Robot Game Scores'!K:K,MATCH(CoreValuesResults[[#This Row],[Team Number]],'Robot Game Scores'!B:B,0))),"")</f>
        <v/>
      </c>
      <c r="S82" s="72" t="str">
        <f>_xlfn.IFNA(IF(INDEX('Robot Game Scores'!L:L,MATCH(CoreValuesResults[[#This Row],[Team Number]],'Robot Game Scores'!B:B,0))="","",INDEX('Robot Game Scores'!I:I,MATCH(CoreValuesResults[[#This Row],[Team Number]],'Robot Game Scores'!B:B,0))),"")</f>
        <v/>
      </c>
      <c r="T82" s="72" t="str">
        <f>_xlfn.IFNA(IF(INDEX('Robot Game Scores'!M:M,MATCH(CoreValuesResults[[#This Row],[Team Number]],'Robot Game Scores'!B:B,0))="","",INDEX('Robot Game Scores'!M:M,MATCH(CoreValuesResults[[#This Row],[Team Number]],'Robot Game Scores'!B:B,0))),"")</f>
        <v/>
      </c>
      <c r="U82" s="72" t="str">
        <f>IF(CoreValuesResults[[#This Row],[Team Number]]="","",COUNTIF(CoreValuesResults[[#This Row],[Gracious Professionalism 1]:[Gracious Professionalism 5]],""))</f>
        <v/>
      </c>
      <c r="V82" s="72" t="str">
        <f>IF(CoreValuesResults[[#This Row],[Team Number]]="","",SUM(CoreValuesResults[[#This Row],[Gracious Professionalism 1]:[Gracious Professionalism 5]]))</f>
        <v/>
      </c>
      <c r="W8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2" s="116">
        <f>SUM(CoreValuesResults[[#This Row],[Discovery (IP)]:[Fun (RD)]],CoreValuesResults[[#This Row],[Adjusted Gracious Professionalism Score]])</f>
        <v>0</v>
      </c>
      <c r="Y82" s="48">
        <f>IF(CoreValuesResults[[#This Row],[Team Number]]&gt;0,MIN(_xlfn.RANK.EQ(CoreValuesResults[[#This Row],[Core Values Score]],CoreValuesResults[Core Values Score],0),NumberOfTeams),NumberOfTeams+1)</f>
        <v>1</v>
      </c>
    </row>
    <row r="83" spans="1:25" ht="30" customHeight="1">
      <c r="A83" s="88"/>
      <c r="B83" s="89" t="str">
        <f>IF(ISNA(INDEX(OfficialTeamList[Team Name],MATCH(CoreValuesResults[[#This Row],[Team Number]], OfficialTeamList[Team Number],0))),"",INDEX(OfficialTeamList[Team Name],MATCH(CoreValuesResults[[#This Row],[Team Number]], OfficialTeamList[Team Number],0)))</f>
        <v/>
      </c>
      <c r="C83" s="72"/>
      <c r="D83" s="72"/>
      <c r="E83" s="72"/>
      <c r="F83" s="115" t="str">
        <f>_xlfn.IFNA(IF(INDEX('Innovation Project Input'!D:D,MATCH(CoreValuesResults[[#This Row],[Team Number]],'Innovation Project Input'!A:A,0))="","",INDEX('Innovation Project Input'!D:D,MATCH(CoreValuesResults[[#This Row],[Team Number]],'Innovation Project Input'!A:A,0))),"")</f>
        <v/>
      </c>
      <c r="G83" s="115" t="str">
        <f>_xlfn.IFNA(INDEX('Innovation Project Input'!F:F,MATCH(CoreValuesResults[[#This Row],[Team Number]],'Innovation Project Input'!A:A,0)),"")</f>
        <v/>
      </c>
      <c r="H83" s="115" t="str">
        <f>_xlfn.IFNA(INDEX('Innovation Project Input'!G:G,MATCH(CoreValuesResults[[#This Row],[Team Number]],'Innovation Project Input'!A:A,0)),"")</f>
        <v/>
      </c>
      <c r="I83" s="115" t="str">
        <f>_xlfn.IFNA(INDEX('Innovation Project Input'!K:K,MATCH(CoreValuesResults[[#This Row],[Team Number]],'Innovation Project Input'!A:A,0)),"")</f>
        <v/>
      </c>
      <c r="J83" s="115" t="str">
        <f>_xlfn.IFNA(INDEX('Innovation Project Input'!L:L,MATCH(CoreValuesResults[[#This Row],[Team Number]],'Innovation Project Input'!A:A,0)),"")</f>
        <v/>
      </c>
      <c r="K83" s="115" t="str">
        <f>_xlfn.IFNA(INDEX('Robot Design Input'!D:D,MATCH(CoreValuesResults[[#This Row],[Team Number]],'Robot Design Input'!A:A,0)),"")</f>
        <v/>
      </c>
      <c r="L83" s="115" t="str">
        <f>_xlfn.IFNA(INDEX('Robot Design Input'!E:E,MATCH(CoreValuesResults[[#This Row],[Team Number]],'Robot Design Input'!A:A,0)),"")</f>
        <v/>
      </c>
      <c r="M83" s="115" t="str">
        <f>_xlfn.IFNA(INDEX('Robot Design Input'!J:J,MATCH(CoreValuesResults[[#This Row],[Team Number]],'Robot Design Input'!A:A,0)),"")</f>
        <v/>
      </c>
      <c r="N83" s="115" t="str">
        <f>_xlfn.IFNA(INDEX('Robot Design Input'!K:K,MATCH(CoreValuesResults[[#This Row],[Team Number]],'Robot Design Input'!A:A,0)),"")</f>
        <v/>
      </c>
      <c r="O83" s="115" t="str">
        <f>_xlfn.IFNA(INDEX('Robot Design Input'!L:L,MATCH(CoreValuesResults[[#This Row],[Team Number]],'Robot Design Input'!A:A,0)),"")</f>
        <v/>
      </c>
      <c r="P83" s="72" t="str">
        <f>_xlfn.IFNA(IF(INDEX('Robot Game Scores'!I:I,MATCH(CoreValuesResults[[#This Row],[Team Number]],'Robot Game Scores'!B:B,0))="","",INDEX('Robot Game Scores'!I:I,MATCH(CoreValuesResults[[#This Row],[Team Number]],'Robot Game Scores'!B:B,0))),"")</f>
        <v/>
      </c>
      <c r="Q83" s="72" t="str">
        <f>_xlfn.IFNA(IF(INDEX('Robot Game Scores'!J:J,MATCH(CoreValuesResults[[#This Row],[Team Number]],'Robot Game Scores'!B:B,0))="","",INDEX('Robot Game Scores'!J:J,MATCH(CoreValuesResults[[#This Row],[Team Number]],'Robot Game Scores'!B:B,0))),"")</f>
        <v/>
      </c>
      <c r="R83" s="72" t="str">
        <f>_xlfn.IFNA(IF(INDEX('Robot Game Scores'!K:K,MATCH(CoreValuesResults[[#This Row],[Team Number]],'Robot Game Scores'!B:B,0))="","",INDEX('Robot Game Scores'!K:K,MATCH(CoreValuesResults[[#This Row],[Team Number]],'Robot Game Scores'!B:B,0))),"")</f>
        <v/>
      </c>
      <c r="S83" s="72" t="str">
        <f>_xlfn.IFNA(IF(INDEX('Robot Game Scores'!L:L,MATCH(CoreValuesResults[[#This Row],[Team Number]],'Robot Game Scores'!B:B,0))="","",INDEX('Robot Game Scores'!I:I,MATCH(CoreValuesResults[[#This Row],[Team Number]],'Robot Game Scores'!B:B,0))),"")</f>
        <v/>
      </c>
      <c r="T83" s="72" t="str">
        <f>_xlfn.IFNA(IF(INDEX('Robot Game Scores'!M:M,MATCH(CoreValuesResults[[#This Row],[Team Number]],'Robot Game Scores'!B:B,0))="","",INDEX('Robot Game Scores'!M:M,MATCH(CoreValuesResults[[#This Row],[Team Number]],'Robot Game Scores'!B:B,0))),"")</f>
        <v/>
      </c>
      <c r="U83" s="72" t="str">
        <f>IF(CoreValuesResults[[#This Row],[Team Number]]="","",COUNTIF(CoreValuesResults[[#This Row],[Gracious Professionalism 1]:[Gracious Professionalism 5]],""))</f>
        <v/>
      </c>
      <c r="V83" s="72" t="str">
        <f>IF(CoreValuesResults[[#This Row],[Team Number]]="","",SUM(CoreValuesResults[[#This Row],[Gracious Professionalism 1]:[Gracious Professionalism 5]]))</f>
        <v/>
      </c>
      <c r="W8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3" s="116">
        <f>SUM(CoreValuesResults[[#This Row],[Discovery (IP)]:[Fun (RD)]],CoreValuesResults[[#This Row],[Adjusted Gracious Professionalism Score]])</f>
        <v>0</v>
      </c>
      <c r="Y83" s="48">
        <f>IF(CoreValuesResults[[#This Row],[Team Number]]&gt;0,MIN(_xlfn.RANK.EQ(CoreValuesResults[[#This Row],[Core Values Score]],CoreValuesResults[Core Values Score],0),NumberOfTeams),NumberOfTeams+1)</f>
        <v>1</v>
      </c>
    </row>
    <row r="84" spans="1:25" ht="30" customHeight="1">
      <c r="A84" s="88"/>
      <c r="B84" s="89" t="str">
        <f>IF(ISNA(INDEX(OfficialTeamList[Team Name],MATCH(CoreValuesResults[[#This Row],[Team Number]], OfficialTeamList[Team Number],0))),"",INDEX(OfficialTeamList[Team Name],MATCH(CoreValuesResults[[#This Row],[Team Number]], OfficialTeamList[Team Number],0)))</f>
        <v/>
      </c>
      <c r="C84" s="72"/>
      <c r="D84" s="72"/>
      <c r="E84" s="72"/>
      <c r="F84" s="115" t="str">
        <f>_xlfn.IFNA(IF(INDEX('Innovation Project Input'!D:D,MATCH(CoreValuesResults[[#This Row],[Team Number]],'Innovation Project Input'!A:A,0))="","",INDEX('Innovation Project Input'!D:D,MATCH(CoreValuesResults[[#This Row],[Team Number]],'Innovation Project Input'!A:A,0))),"")</f>
        <v/>
      </c>
      <c r="G84" s="115" t="str">
        <f>_xlfn.IFNA(INDEX('Innovation Project Input'!F:F,MATCH(CoreValuesResults[[#This Row],[Team Number]],'Innovation Project Input'!A:A,0)),"")</f>
        <v/>
      </c>
      <c r="H84" s="115" t="str">
        <f>_xlfn.IFNA(INDEX('Innovation Project Input'!G:G,MATCH(CoreValuesResults[[#This Row],[Team Number]],'Innovation Project Input'!A:A,0)),"")</f>
        <v/>
      </c>
      <c r="I84" s="115" t="str">
        <f>_xlfn.IFNA(INDEX('Innovation Project Input'!K:K,MATCH(CoreValuesResults[[#This Row],[Team Number]],'Innovation Project Input'!A:A,0)),"")</f>
        <v/>
      </c>
      <c r="J84" s="115" t="str">
        <f>_xlfn.IFNA(INDEX('Innovation Project Input'!L:L,MATCH(CoreValuesResults[[#This Row],[Team Number]],'Innovation Project Input'!A:A,0)),"")</f>
        <v/>
      </c>
      <c r="K84" s="115" t="str">
        <f>_xlfn.IFNA(INDEX('Robot Design Input'!D:D,MATCH(CoreValuesResults[[#This Row],[Team Number]],'Robot Design Input'!A:A,0)),"")</f>
        <v/>
      </c>
      <c r="L84" s="115" t="str">
        <f>_xlfn.IFNA(INDEX('Robot Design Input'!E:E,MATCH(CoreValuesResults[[#This Row],[Team Number]],'Robot Design Input'!A:A,0)),"")</f>
        <v/>
      </c>
      <c r="M84" s="115" t="str">
        <f>_xlfn.IFNA(INDEX('Robot Design Input'!J:J,MATCH(CoreValuesResults[[#This Row],[Team Number]],'Robot Design Input'!A:A,0)),"")</f>
        <v/>
      </c>
      <c r="N84" s="115" t="str">
        <f>_xlfn.IFNA(INDEX('Robot Design Input'!K:K,MATCH(CoreValuesResults[[#This Row],[Team Number]],'Robot Design Input'!A:A,0)),"")</f>
        <v/>
      </c>
      <c r="O84" s="115" t="str">
        <f>_xlfn.IFNA(INDEX('Robot Design Input'!L:L,MATCH(CoreValuesResults[[#This Row],[Team Number]],'Robot Design Input'!A:A,0)),"")</f>
        <v/>
      </c>
      <c r="P84" s="72" t="str">
        <f>_xlfn.IFNA(IF(INDEX('Robot Game Scores'!I:I,MATCH(CoreValuesResults[[#This Row],[Team Number]],'Robot Game Scores'!B:B,0))="","",INDEX('Robot Game Scores'!I:I,MATCH(CoreValuesResults[[#This Row],[Team Number]],'Robot Game Scores'!B:B,0))),"")</f>
        <v/>
      </c>
      <c r="Q84" s="72" t="str">
        <f>_xlfn.IFNA(IF(INDEX('Robot Game Scores'!J:J,MATCH(CoreValuesResults[[#This Row],[Team Number]],'Robot Game Scores'!B:B,0))="","",INDEX('Robot Game Scores'!J:J,MATCH(CoreValuesResults[[#This Row],[Team Number]],'Robot Game Scores'!B:B,0))),"")</f>
        <v/>
      </c>
      <c r="R84" s="72" t="str">
        <f>_xlfn.IFNA(IF(INDEX('Robot Game Scores'!K:K,MATCH(CoreValuesResults[[#This Row],[Team Number]],'Robot Game Scores'!B:B,0))="","",INDEX('Robot Game Scores'!K:K,MATCH(CoreValuesResults[[#This Row],[Team Number]],'Robot Game Scores'!B:B,0))),"")</f>
        <v/>
      </c>
      <c r="S84" s="72" t="str">
        <f>_xlfn.IFNA(IF(INDEX('Robot Game Scores'!L:L,MATCH(CoreValuesResults[[#This Row],[Team Number]],'Robot Game Scores'!B:B,0))="","",INDEX('Robot Game Scores'!I:I,MATCH(CoreValuesResults[[#This Row],[Team Number]],'Robot Game Scores'!B:B,0))),"")</f>
        <v/>
      </c>
      <c r="T84" s="72" t="str">
        <f>_xlfn.IFNA(IF(INDEX('Robot Game Scores'!M:M,MATCH(CoreValuesResults[[#This Row],[Team Number]],'Robot Game Scores'!B:B,0))="","",INDEX('Robot Game Scores'!M:M,MATCH(CoreValuesResults[[#This Row],[Team Number]],'Robot Game Scores'!B:B,0))),"")</f>
        <v/>
      </c>
      <c r="U84" s="72" t="str">
        <f>IF(CoreValuesResults[[#This Row],[Team Number]]="","",COUNTIF(CoreValuesResults[[#This Row],[Gracious Professionalism 1]:[Gracious Professionalism 5]],""))</f>
        <v/>
      </c>
      <c r="V84" s="72" t="str">
        <f>IF(CoreValuesResults[[#This Row],[Team Number]]="","",SUM(CoreValuesResults[[#This Row],[Gracious Professionalism 1]:[Gracious Professionalism 5]]))</f>
        <v/>
      </c>
      <c r="W8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4" s="116">
        <f>SUM(CoreValuesResults[[#This Row],[Discovery (IP)]:[Fun (RD)]],CoreValuesResults[[#This Row],[Adjusted Gracious Professionalism Score]])</f>
        <v>0</v>
      </c>
      <c r="Y84" s="48">
        <f>IF(CoreValuesResults[[#This Row],[Team Number]]&gt;0,MIN(_xlfn.RANK.EQ(CoreValuesResults[[#This Row],[Core Values Score]],CoreValuesResults[Core Values Score],0),NumberOfTeams),NumberOfTeams+1)</f>
        <v>1</v>
      </c>
    </row>
    <row r="85" spans="1:25" ht="30" customHeight="1">
      <c r="A85" s="88"/>
      <c r="B85" s="89" t="str">
        <f>IF(ISNA(INDEX(OfficialTeamList[Team Name],MATCH(CoreValuesResults[[#This Row],[Team Number]], OfficialTeamList[Team Number],0))),"",INDEX(OfficialTeamList[Team Name],MATCH(CoreValuesResults[[#This Row],[Team Number]], OfficialTeamList[Team Number],0)))</f>
        <v/>
      </c>
      <c r="C85" s="72"/>
      <c r="D85" s="72"/>
      <c r="E85" s="72"/>
      <c r="F85" s="115" t="str">
        <f>_xlfn.IFNA(IF(INDEX('Innovation Project Input'!D:D,MATCH(CoreValuesResults[[#This Row],[Team Number]],'Innovation Project Input'!A:A,0))="","",INDEX('Innovation Project Input'!D:D,MATCH(CoreValuesResults[[#This Row],[Team Number]],'Innovation Project Input'!A:A,0))),"")</f>
        <v/>
      </c>
      <c r="G85" s="115" t="str">
        <f>_xlfn.IFNA(INDEX('Innovation Project Input'!F:F,MATCH(CoreValuesResults[[#This Row],[Team Number]],'Innovation Project Input'!A:A,0)),"")</f>
        <v/>
      </c>
      <c r="H85" s="115" t="str">
        <f>_xlfn.IFNA(INDEX('Innovation Project Input'!G:G,MATCH(CoreValuesResults[[#This Row],[Team Number]],'Innovation Project Input'!A:A,0)),"")</f>
        <v/>
      </c>
      <c r="I85" s="115" t="str">
        <f>_xlfn.IFNA(INDEX('Innovation Project Input'!K:K,MATCH(CoreValuesResults[[#This Row],[Team Number]],'Innovation Project Input'!A:A,0)),"")</f>
        <v/>
      </c>
      <c r="J85" s="115" t="str">
        <f>_xlfn.IFNA(INDEX('Innovation Project Input'!L:L,MATCH(CoreValuesResults[[#This Row],[Team Number]],'Innovation Project Input'!A:A,0)),"")</f>
        <v/>
      </c>
      <c r="K85" s="115" t="str">
        <f>_xlfn.IFNA(INDEX('Robot Design Input'!D:D,MATCH(CoreValuesResults[[#This Row],[Team Number]],'Robot Design Input'!A:A,0)),"")</f>
        <v/>
      </c>
      <c r="L85" s="115" t="str">
        <f>_xlfn.IFNA(INDEX('Robot Design Input'!E:E,MATCH(CoreValuesResults[[#This Row],[Team Number]],'Robot Design Input'!A:A,0)),"")</f>
        <v/>
      </c>
      <c r="M85" s="115" t="str">
        <f>_xlfn.IFNA(INDEX('Robot Design Input'!J:J,MATCH(CoreValuesResults[[#This Row],[Team Number]],'Robot Design Input'!A:A,0)),"")</f>
        <v/>
      </c>
      <c r="N85" s="115" t="str">
        <f>_xlfn.IFNA(INDEX('Robot Design Input'!K:K,MATCH(CoreValuesResults[[#This Row],[Team Number]],'Robot Design Input'!A:A,0)),"")</f>
        <v/>
      </c>
      <c r="O85" s="115" t="str">
        <f>_xlfn.IFNA(INDEX('Robot Design Input'!L:L,MATCH(CoreValuesResults[[#This Row],[Team Number]],'Robot Design Input'!A:A,0)),"")</f>
        <v/>
      </c>
      <c r="P85" s="72" t="str">
        <f>_xlfn.IFNA(IF(INDEX('Robot Game Scores'!I:I,MATCH(CoreValuesResults[[#This Row],[Team Number]],'Robot Game Scores'!B:B,0))="","",INDEX('Robot Game Scores'!I:I,MATCH(CoreValuesResults[[#This Row],[Team Number]],'Robot Game Scores'!B:B,0))),"")</f>
        <v/>
      </c>
      <c r="Q85" s="72" t="str">
        <f>_xlfn.IFNA(IF(INDEX('Robot Game Scores'!J:J,MATCH(CoreValuesResults[[#This Row],[Team Number]],'Robot Game Scores'!B:B,0))="","",INDEX('Robot Game Scores'!J:J,MATCH(CoreValuesResults[[#This Row],[Team Number]],'Robot Game Scores'!B:B,0))),"")</f>
        <v/>
      </c>
      <c r="R85" s="72" t="str">
        <f>_xlfn.IFNA(IF(INDEX('Robot Game Scores'!K:K,MATCH(CoreValuesResults[[#This Row],[Team Number]],'Robot Game Scores'!B:B,0))="","",INDEX('Robot Game Scores'!K:K,MATCH(CoreValuesResults[[#This Row],[Team Number]],'Robot Game Scores'!B:B,0))),"")</f>
        <v/>
      </c>
      <c r="S85" s="72" t="str">
        <f>_xlfn.IFNA(IF(INDEX('Robot Game Scores'!L:L,MATCH(CoreValuesResults[[#This Row],[Team Number]],'Robot Game Scores'!B:B,0))="","",INDEX('Robot Game Scores'!I:I,MATCH(CoreValuesResults[[#This Row],[Team Number]],'Robot Game Scores'!B:B,0))),"")</f>
        <v/>
      </c>
      <c r="T85" s="72" t="str">
        <f>_xlfn.IFNA(IF(INDEX('Robot Game Scores'!M:M,MATCH(CoreValuesResults[[#This Row],[Team Number]],'Robot Game Scores'!B:B,0))="","",INDEX('Robot Game Scores'!M:M,MATCH(CoreValuesResults[[#This Row],[Team Number]],'Robot Game Scores'!B:B,0))),"")</f>
        <v/>
      </c>
      <c r="U85" s="72" t="str">
        <f>IF(CoreValuesResults[[#This Row],[Team Number]]="","",COUNTIF(CoreValuesResults[[#This Row],[Gracious Professionalism 1]:[Gracious Professionalism 5]],""))</f>
        <v/>
      </c>
      <c r="V85" s="72" t="str">
        <f>IF(CoreValuesResults[[#This Row],[Team Number]]="","",SUM(CoreValuesResults[[#This Row],[Gracious Professionalism 1]:[Gracious Professionalism 5]]))</f>
        <v/>
      </c>
      <c r="W8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5" s="116">
        <f>SUM(CoreValuesResults[[#This Row],[Discovery (IP)]:[Fun (RD)]],CoreValuesResults[[#This Row],[Adjusted Gracious Professionalism Score]])</f>
        <v>0</v>
      </c>
      <c r="Y85" s="48">
        <f>IF(CoreValuesResults[[#This Row],[Team Number]]&gt;0,MIN(_xlfn.RANK.EQ(CoreValuesResults[[#This Row],[Core Values Score]],CoreValuesResults[Core Values Score],0),NumberOfTeams),NumberOfTeams+1)</f>
        <v>1</v>
      </c>
    </row>
    <row r="86" spans="1:25" ht="30" customHeight="1">
      <c r="A86" s="88"/>
      <c r="B86" s="89" t="str">
        <f>IF(ISNA(INDEX(OfficialTeamList[Team Name],MATCH(CoreValuesResults[[#This Row],[Team Number]], OfficialTeamList[Team Number],0))),"",INDEX(OfficialTeamList[Team Name],MATCH(CoreValuesResults[[#This Row],[Team Number]], OfficialTeamList[Team Number],0)))</f>
        <v/>
      </c>
      <c r="C86" s="72"/>
      <c r="D86" s="72"/>
      <c r="E86" s="72"/>
      <c r="F86" s="115" t="str">
        <f>_xlfn.IFNA(IF(INDEX('Innovation Project Input'!D:D,MATCH(CoreValuesResults[[#This Row],[Team Number]],'Innovation Project Input'!A:A,0))="","",INDEX('Innovation Project Input'!D:D,MATCH(CoreValuesResults[[#This Row],[Team Number]],'Innovation Project Input'!A:A,0))),"")</f>
        <v/>
      </c>
      <c r="G86" s="115" t="str">
        <f>_xlfn.IFNA(INDEX('Innovation Project Input'!F:F,MATCH(CoreValuesResults[[#This Row],[Team Number]],'Innovation Project Input'!A:A,0)),"")</f>
        <v/>
      </c>
      <c r="H86" s="115" t="str">
        <f>_xlfn.IFNA(INDEX('Innovation Project Input'!G:G,MATCH(CoreValuesResults[[#This Row],[Team Number]],'Innovation Project Input'!A:A,0)),"")</f>
        <v/>
      </c>
      <c r="I86" s="115" t="str">
        <f>_xlfn.IFNA(INDEX('Innovation Project Input'!K:K,MATCH(CoreValuesResults[[#This Row],[Team Number]],'Innovation Project Input'!A:A,0)),"")</f>
        <v/>
      </c>
      <c r="J86" s="115" t="str">
        <f>_xlfn.IFNA(INDEX('Innovation Project Input'!L:L,MATCH(CoreValuesResults[[#This Row],[Team Number]],'Innovation Project Input'!A:A,0)),"")</f>
        <v/>
      </c>
      <c r="K86" s="115" t="str">
        <f>_xlfn.IFNA(INDEX('Robot Design Input'!D:D,MATCH(CoreValuesResults[[#This Row],[Team Number]],'Robot Design Input'!A:A,0)),"")</f>
        <v/>
      </c>
      <c r="L86" s="115" t="str">
        <f>_xlfn.IFNA(INDEX('Robot Design Input'!E:E,MATCH(CoreValuesResults[[#This Row],[Team Number]],'Robot Design Input'!A:A,0)),"")</f>
        <v/>
      </c>
      <c r="M86" s="115" t="str">
        <f>_xlfn.IFNA(INDEX('Robot Design Input'!J:J,MATCH(CoreValuesResults[[#This Row],[Team Number]],'Robot Design Input'!A:A,0)),"")</f>
        <v/>
      </c>
      <c r="N86" s="115" t="str">
        <f>_xlfn.IFNA(INDEX('Robot Design Input'!K:K,MATCH(CoreValuesResults[[#This Row],[Team Number]],'Robot Design Input'!A:A,0)),"")</f>
        <v/>
      </c>
      <c r="O86" s="115" t="str">
        <f>_xlfn.IFNA(INDEX('Robot Design Input'!L:L,MATCH(CoreValuesResults[[#This Row],[Team Number]],'Robot Design Input'!A:A,0)),"")</f>
        <v/>
      </c>
      <c r="P86" s="72" t="str">
        <f>_xlfn.IFNA(IF(INDEX('Robot Game Scores'!I:I,MATCH(CoreValuesResults[[#This Row],[Team Number]],'Robot Game Scores'!B:B,0))="","",INDEX('Robot Game Scores'!I:I,MATCH(CoreValuesResults[[#This Row],[Team Number]],'Robot Game Scores'!B:B,0))),"")</f>
        <v/>
      </c>
      <c r="Q86" s="72" t="str">
        <f>_xlfn.IFNA(IF(INDEX('Robot Game Scores'!J:J,MATCH(CoreValuesResults[[#This Row],[Team Number]],'Robot Game Scores'!B:B,0))="","",INDEX('Robot Game Scores'!J:J,MATCH(CoreValuesResults[[#This Row],[Team Number]],'Robot Game Scores'!B:B,0))),"")</f>
        <v/>
      </c>
      <c r="R86" s="72" t="str">
        <f>_xlfn.IFNA(IF(INDEX('Robot Game Scores'!K:K,MATCH(CoreValuesResults[[#This Row],[Team Number]],'Robot Game Scores'!B:B,0))="","",INDEX('Robot Game Scores'!K:K,MATCH(CoreValuesResults[[#This Row],[Team Number]],'Robot Game Scores'!B:B,0))),"")</f>
        <v/>
      </c>
      <c r="S86" s="72" t="str">
        <f>_xlfn.IFNA(IF(INDEX('Robot Game Scores'!L:L,MATCH(CoreValuesResults[[#This Row],[Team Number]],'Robot Game Scores'!B:B,0))="","",INDEX('Robot Game Scores'!I:I,MATCH(CoreValuesResults[[#This Row],[Team Number]],'Robot Game Scores'!B:B,0))),"")</f>
        <v/>
      </c>
      <c r="T86" s="72" t="str">
        <f>_xlfn.IFNA(IF(INDEX('Robot Game Scores'!M:M,MATCH(CoreValuesResults[[#This Row],[Team Number]],'Robot Game Scores'!B:B,0))="","",INDEX('Robot Game Scores'!M:M,MATCH(CoreValuesResults[[#This Row],[Team Number]],'Robot Game Scores'!B:B,0))),"")</f>
        <v/>
      </c>
      <c r="U86" s="72" t="str">
        <f>IF(CoreValuesResults[[#This Row],[Team Number]]="","",COUNTIF(CoreValuesResults[[#This Row],[Gracious Professionalism 1]:[Gracious Professionalism 5]],""))</f>
        <v/>
      </c>
      <c r="V86" s="72" t="str">
        <f>IF(CoreValuesResults[[#This Row],[Team Number]]="","",SUM(CoreValuesResults[[#This Row],[Gracious Professionalism 1]:[Gracious Professionalism 5]]))</f>
        <v/>
      </c>
      <c r="W8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6" s="116">
        <f>SUM(CoreValuesResults[[#This Row],[Discovery (IP)]:[Fun (RD)]],CoreValuesResults[[#This Row],[Adjusted Gracious Professionalism Score]])</f>
        <v>0</v>
      </c>
      <c r="Y86" s="48">
        <f>IF(CoreValuesResults[[#This Row],[Team Number]]&gt;0,MIN(_xlfn.RANK.EQ(CoreValuesResults[[#This Row],[Core Values Score]],CoreValuesResults[Core Values Score],0),NumberOfTeams),NumberOfTeams+1)</f>
        <v>1</v>
      </c>
    </row>
    <row r="87" spans="1:25" ht="30" customHeight="1">
      <c r="A87" s="88"/>
      <c r="B87" s="89" t="str">
        <f>IF(ISNA(INDEX(OfficialTeamList[Team Name],MATCH(CoreValuesResults[[#This Row],[Team Number]], OfficialTeamList[Team Number],0))),"",INDEX(OfficialTeamList[Team Name],MATCH(CoreValuesResults[[#This Row],[Team Number]], OfficialTeamList[Team Number],0)))</f>
        <v/>
      </c>
      <c r="C87" s="72"/>
      <c r="D87" s="72"/>
      <c r="E87" s="72"/>
      <c r="F87" s="115" t="str">
        <f>_xlfn.IFNA(IF(INDEX('Innovation Project Input'!D:D,MATCH(CoreValuesResults[[#This Row],[Team Number]],'Innovation Project Input'!A:A,0))="","",INDEX('Innovation Project Input'!D:D,MATCH(CoreValuesResults[[#This Row],[Team Number]],'Innovation Project Input'!A:A,0))),"")</f>
        <v/>
      </c>
      <c r="G87" s="115" t="str">
        <f>_xlfn.IFNA(INDEX('Innovation Project Input'!F:F,MATCH(CoreValuesResults[[#This Row],[Team Number]],'Innovation Project Input'!A:A,0)),"")</f>
        <v/>
      </c>
      <c r="H87" s="115" t="str">
        <f>_xlfn.IFNA(INDEX('Innovation Project Input'!G:G,MATCH(CoreValuesResults[[#This Row],[Team Number]],'Innovation Project Input'!A:A,0)),"")</f>
        <v/>
      </c>
      <c r="I87" s="115" t="str">
        <f>_xlfn.IFNA(INDEX('Innovation Project Input'!K:K,MATCH(CoreValuesResults[[#This Row],[Team Number]],'Innovation Project Input'!A:A,0)),"")</f>
        <v/>
      </c>
      <c r="J87" s="115" t="str">
        <f>_xlfn.IFNA(INDEX('Innovation Project Input'!L:L,MATCH(CoreValuesResults[[#This Row],[Team Number]],'Innovation Project Input'!A:A,0)),"")</f>
        <v/>
      </c>
      <c r="K87" s="115" t="str">
        <f>_xlfn.IFNA(INDEX('Robot Design Input'!D:D,MATCH(CoreValuesResults[[#This Row],[Team Number]],'Robot Design Input'!A:A,0)),"")</f>
        <v/>
      </c>
      <c r="L87" s="115" t="str">
        <f>_xlfn.IFNA(INDEX('Robot Design Input'!E:E,MATCH(CoreValuesResults[[#This Row],[Team Number]],'Robot Design Input'!A:A,0)),"")</f>
        <v/>
      </c>
      <c r="M87" s="115" t="str">
        <f>_xlfn.IFNA(INDEX('Robot Design Input'!J:J,MATCH(CoreValuesResults[[#This Row],[Team Number]],'Robot Design Input'!A:A,0)),"")</f>
        <v/>
      </c>
      <c r="N87" s="115" t="str">
        <f>_xlfn.IFNA(INDEX('Robot Design Input'!K:K,MATCH(CoreValuesResults[[#This Row],[Team Number]],'Robot Design Input'!A:A,0)),"")</f>
        <v/>
      </c>
      <c r="O87" s="115" t="str">
        <f>_xlfn.IFNA(INDEX('Robot Design Input'!L:L,MATCH(CoreValuesResults[[#This Row],[Team Number]],'Robot Design Input'!A:A,0)),"")</f>
        <v/>
      </c>
      <c r="P87" s="72" t="str">
        <f>_xlfn.IFNA(IF(INDEX('Robot Game Scores'!I:I,MATCH(CoreValuesResults[[#This Row],[Team Number]],'Robot Game Scores'!B:B,0))="","",INDEX('Robot Game Scores'!I:I,MATCH(CoreValuesResults[[#This Row],[Team Number]],'Robot Game Scores'!B:B,0))),"")</f>
        <v/>
      </c>
      <c r="Q87" s="72" t="str">
        <f>_xlfn.IFNA(IF(INDEX('Robot Game Scores'!J:J,MATCH(CoreValuesResults[[#This Row],[Team Number]],'Robot Game Scores'!B:B,0))="","",INDEX('Robot Game Scores'!J:J,MATCH(CoreValuesResults[[#This Row],[Team Number]],'Robot Game Scores'!B:B,0))),"")</f>
        <v/>
      </c>
      <c r="R87" s="72" t="str">
        <f>_xlfn.IFNA(IF(INDEX('Robot Game Scores'!K:K,MATCH(CoreValuesResults[[#This Row],[Team Number]],'Robot Game Scores'!B:B,0))="","",INDEX('Robot Game Scores'!K:K,MATCH(CoreValuesResults[[#This Row],[Team Number]],'Robot Game Scores'!B:B,0))),"")</f>
        <v/>
      </c>
      <c r="S87" s="72" t="str">
        <f>_xlfn.IFNA(IF(INDEX('Robot Game Scores'!L:L,MATCH(CoreValuesResults[[#This Row],[Team Number]],'Robot Game Scores'!B:B,0))="","",INDEX('Robot Game Scores'!I:I,MATCH(CoreValuesResults[[#This Row],[Team Number]],'Robot Game Scores'!B:B,0))),"")</f>
        <v/>
      </c>
      <c r="T87" s="72" t="str">
        <f>_xlfn.IFNA(IF(INDEX('Robot Game Scores'!M:M,MATCH(CoreValuesResults[[#This Row],[Team Number]],'Robot Game Scores'!B:B,0))="","",INDEX('Robot Game Scores'!M:M,MATCH(CoreValuesResults[[#This Row],[Team Number]],'Robot Game Scores'!B:B,0))),"")</f>
        <v/>
      </c>
      <c r="U87" s="72" t="str">
        <f>IF(CoreValuesResults[[#This Row],[Team Number]]="","",COUNTIF(CoreValuesResults[[#This Row],[Gracious Professionalism 1]:[Gracious Professionalism 5]],""))</f>
        <v/>
      </c>
      <c r="V87" s="72" t="str">
        <f>IF(CoreValuesResults[[#This Row],[Team Number]]="","",SUM(CoreValuesResults[[#This Row],[Gracious Professionalism 1]:[Gracious Professionalism 5]]))</f>
        <v/>
      </c>
      <c r="W8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7" s="116">
        <f>SUM(CoreValuesResults[[#This Row],[Discovery (IP)]:[Fun (RD)]],CoreValuesResults[[#This Row],[Adjusted Gracious Professionalism Score]])</f>
        <v>0</v>
      </c>
      <c r="Y87" s="48">
        <f>IF(CoreValuesResults[[#This Row],[Team Number]]&gt;0,MIN(_xlfn.RANK.EQ(CoreValuesResults[[#This Row],[Core Values Score]],CoreValuesResults[Core Values Score],0),NumberOfTeams),NumberOfTeams+1)</f>
        <v>1</v>
      </c>
    </row>
    <row r="88" spans="1:25" ht="30" customHeight="1">
      <c r="A88" s="88"/>
      <c r="B88" s="89" t="str">
        <f>IF(ISNA(INDEX(OfficialTeamList[Team Name],MATCH(CoreValuesResults[[#This Row],[Team Number]], OfficialTeamList[Team Number],0))),"",INDEX(OfficialTeamList[Team Name],MATCH(CoreValuesResults[[#This Row],[Team Number]], OfficialTeamList[Team Number],0)))</f>
        <v/>
      </c>
      <c r="C88" s="72"/>
      <c r="D88" s="72"/>
      <c r="E88" s="72"/>
      <c r="F88" s="115" t="str">
        <f>_xlfn.IFNA(IF(INDEX('Innovation Project Input'!D:D,MATCH(CoreValuesResults[[#This Row],[Team Number]],'Innovation Project Input'!A:A,0))="","",INDEX('Innovation Project Input'!D:D,MATCH(CoreValuesResults[[#This Row],[Team Number]],'Innovation Project Input'!A:A,0))),"")</f>
        <v/>
      </c>
      <c r="G88" s="115" t="str">
        <f>_xlfn.IFNA(INDEX('Innovation Project Input'!F:F,MATCH(CoreValuesResults[[#This Row],[Team Number]],'Innovation Project Input'!A:A,0)),"")</f>
        <v/>
      </c>
      <c r="H88" s="115" t="str">
        <f>_xlfn.IFNA(INDEX('Innovation Project Input'!G:G,MATCH(CoreValuesResults[[#This Row],[Team Number]],'Innovation Project Input'!A:A,0)),"")</f>
        <v/>
      </c>
      <c r="I88" s="115" t="str">
        <f>_xlfn.IFNA(INDEX('Innovation Project Input'!K:K,MATCH(CoreValuesResults[[#This Row],[Team Number]],'Innovation Project Input'!A:A,0)),"")</f>
        <v/>
      </c>
      <c r="J88" s="115" t="str">
        <f>_xlfn.IFNA(INDEX('Innovation Project Input'!L:L,MATCH(CoreValuesResults[[#This Row],[Team Number]],'Innovation Project Input'!A:A,0)),"")</f>
        <v/>
      </c>
      <c r="K88" s="115" t="str">
        <f>_xlfn.IFNA(INDEX('Robot Design Input'!D:D,MATCH(CoreValuesResults[[#This Row],[Team Number]],'Robot Design Input'!A:A,0)),"")</f>
        <v/>
      </c>
      <c r="L88" s="115" t="str">
        <f>_xlfn.IFNA(INDEX('Robot Design Input'!E:E,MATCH(CoreValuesResults[[#This Row],[Team Number]],'Robot Design Input'!A:A,0)),"")</f>
        <v/>
      </c>
      <c r="M88" s="115" t="str">
        <f>_xlfn.IFNA(INDEX('Robot Design Input'!J:J,MATCH(CoreValuesResults[[#This Row],[Team Number]],'Robot Design Input'!A:A,0)),"")</f>
        <v/>
      </c>
      <c r="N88" s="115" t="str">
        <f>_xlfn.IFNA(INDEX('Robot Design Input'!K:K,MATCH(CoreValuesResults[[#This Row],[Team Number]],'Robot Design Input'!A:A,0)),"")</f>
        <v/>
      </c>
      <c r="O88" s="115" t="str">
        <f>_xlfn.IFNA(INDEX('Robot Design Input'!L:L,MATCH(CoreValuesResults[[#This Row],[Team Number]],'Robot Design Input'!A:A,0)),"")</f>
        <v/>
      </c>
      <c r="P88" s="72" t="str">
        <f>_xlfn.IFNA(IF(INDEX('Robot Game Scores'!I:I,MATCH(CoreValuesResults[[#This Row],[Team Number]],'Robot Game Scores'!B:B,0))="","",INDEX('Robot Game Scores'!I:I,MATCH(CoreValuesResults[[#This Row],[Team Number]],'Robot Game Scores'!B:B,0))),"")</f>
        <v/>
      </c>
      <c r="Q88" s="72" t="str">
        <f>_xlfn.IFNA(IF(INDEX('Robot Game Scores'!J:J,MATCH(CoreValuesResults[[#This Row],[Team Number]],'Robot Game Scores'!B:B,0))="","",INDEX('Robot Game Scores'!J:J,MATCH(CoreValuesResults[[#This Row],[Team Number]],'Robot Game Scores'!B:B,0))),"")</f>
        <v/>
      </c>
      <c r="R88" s="72" t="str">
        <f>_xlfn.IFNA(IF(INDEX('Robot Game Scores'!K:K,MATCH(CoreValuesResults[[#This Row],[Team Number]],'Robot Game Scores'!B:B,0))="","",INDEX('Robot Game Scores'!K:K,MATCH(CoreValuesResults[[#This Row],[Team Number]],'Robot Game Scores'!B:B,0))),"")</f>
        <v/>
      </c>
      <c r="S88" s="72" t="str">
        <f>_xlfn.IFNA(IF(INDEX('Robot Game Scores'!L:L,MATCH(CoreValuesResults[[#This Row],[Team Number]],'Robot Game Scores'!B:B,0))="","",INDEX('Robot Game Scores'!I:I,MATCH(CoreValuesResults[[#This Row],[Team Number]],'Robot Game Scores'!B:B,0))),"")</f>
        <v/>
      </c>
      <c r="T88" s="72" t="str">
        <f>_xlfn.IFNA(IF(INDEX('Robot Game Scores'!M:M,MATCH(CoreValuesResults[[#This Row],[Team Number]],'Robot Game Scores'!B:B,0))="","",INDEX('Robot Game Scores'!M:M,MATCH(CoreValuesResults[[#This Row],[Team Number]],'Robot Game Scores'!B:B,0))),"")</f>
        <v/>
      </c>
      <c r="U88" s="72" t="str">
        <f>IF(CoreValuesResults[[#This Row],[Team Number]]="","",COUNTIF(CoreValuesResults[[#This Row],[Gracious Professionalism 1]:[Gracious Professionalism 5]],""))</f>
        <v/>
      </c>
      <c r="V88" s="72" t="str">
        <f>IF(CoreValuesResults[[#This Row],[Team Number]]="","",SUM(CoreValuesResults[[#This Row],[Gracious Professionalism 1]:[Gracious Professionalism 5]]))</f>
        <v/>
      </c>
      <c r="W8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8" s="116">
        <f>SUM(CoreValuesResults[[#This Row],[Discovery (IP)]:[Fun (RD)]],CoreValuesResults[[#This Row],[Adjusted Gracious Professionalism Score]])</f>
        <v>0</v>
      </c>
      <c r="Y88" s="48">
        <f>IF(CoreValuesResults[[#This Row],[Team Number]]&gt;0,MIN(_xlfn.RANK.EQ(CoreValuesResults[[#This Row],[Core Values Score]],CoreValuesResults[Core Values Score],0),NumberOfTeams),NumberOfTeams+1)</f>
        <v>1</v>
      </c>
    </row>
    <row r="89" spans="1:25" ht="30" customHeight="1">
      <c r="A89" s="88"/>
      <c r="B89" s="89" t="str">
        <f>IF(ISNA(INDEX(OfficialTeamList[Team Name],MATCH(CoreValuesResults[[#This Row],[Team Number]], OfficialTeamList[Team Number],0))),"",INDEX(OfficialTeamList[Team Name],MATCH(CoreValuesResults[[#This Row],[Team Number]], OfficialTeamList[Team Number],0)))</f>
        <v/>
      </c>
      <c r="C89" s="72"/>
      <c r="D89" s="72"/>
      <c r="E89" s="72"/>
      <c r="F89" s="115" t="str">
        <f>_xlfn.IFNA(IF(INDEX('Innovation Project Input'!D:D,MATCH(CoreValuesResults[[#This Row],[Team Number]],'Innovation Project Input'!A:A,0))="","",INDEX('Innovation Project Input'!D:D,MATCH(CoreValuesResults[[#This Row],[Team Number]],'Innovation Project Input'!A:A,0))),"")</f>
        <v/>
      </c>
      <c r="G89" s="115" t="str">
        <f>_xlfn.IFNA(INDEX('Innovation Project Input'!F:F,MATCH(CoreValuesResults[[#This Row],[Team Number]],'Innovation Project Input'!A:A,0)),"")</f>
        <v/>
      </c>
      <c r="H89" s="115" t="str">
        <f>_xlfn.IFNA(INDEX('Innovation Project Input'!G:G,MATCH(CoreValuesResults[[#This Row],[Team Number]],'Innovation Project Input'!A:A,0)),"")</f>
        <v/>
      </c>
      <c r="I89" s="115" t="str">
        <f>_xlfn.IFNA(INDEX('Innovation Project Input'!K:K,MATCH(CoreValuesResults[[#This Row],[Team Number]],'Innovation Project Input'!A:A,0)),"")</f>
        <v/>
      </c>
      <c r="J89" s="115" t="str">
        <f>_xlfn.IFNA(INDEX('Innovation Project Input'!L:L,MATCH(CoreValuesResults[[#This Row],[Team Number]],'Innovation Project Input'!A:A,0)),"")</f>
        <v/>
      </c>
      <c r="K89" s="115" t="str">
        <f>_xlfn.IFNA(INDEX('Robot Design Input'!D:D,MATCH(CoreValuesResults[[#This Row],[Team Number]],'Robot Design Input'!A:A,0)),"")</f>
        <v/>
      </c>
      <c r="L89" s="115" t="str">
        <f>_xlfn.IFNA(INDEX('Robot Design Input'!E:E,MATCH(CoreValuesResults[[#This Row],[Team Number]],'Robot Design Input'!A:A,0)),"")</f>
        <v/>
      </c>
      <c r="M89" s="115" t="str">
        <f>_xlfn.IFNA(INDEX('Robot Design Input'!J:J,MATCH(CoreValuesResults[[#This Row],[Team Number]],'Robot Design Input'!A:A,0)),"")</f>
        <v/>
      </c>
      <c r="N89" s="115" t="str">
        <f>_xlfn.IFNA(INDEX('Robot Design Input'!K:K,MATCH(CoreValuesResults[[#This Row],[Team Number]],'Robot Design Input'!A:A,0)),"")</f>
        <v/>
      </c>
      <c r="O89" s="115" t="str">
        <f>_xlfn.IFNA(INDEX('Robot Design Input'!L:L,MATCH(CoreValuesResults[[#This Row],[Team Number]],'Robot Design Input'!A:A,0)),"")</f>
        <v/>
      </c>
      <c r="P89" s="72" t="str">
        <f>_xlfn.IFNA(IF(INDEX('Robot Game Scores'!I:I,MATCH(CoreValuesResults[[#This Row],[Team Number]],'Robot Game Scores'!B:B,0))="","",INDEX('Robot Game Scores'!I:I,MATCH(CoreValuesResults[[#This Row],[Team Number]],'Robot Game Scores'!B:B,0))),"")</f>
        <v/>
      </c>
      <c r="Q89" s="72" t="str">
        <f>_xlfn.IFNA(IF(INDEX('Robot Game Scores'!J:J,MATCH(CoreValuesResults[[#This Row],[Team Number]],'Robot Game Scores'!B:B,0))="","",INDEX('Robot Game Scores'!J:J,MATCH(CoreValuesResults[[#This Row],[Team Number]],'Robot Game Scores'!B:B,0))),"")</f>
        <v/>
      </c>
      <c r="R89" s="72" t="str">
        <f>_xlfn.IFNA(IF(INDEX('Robot Game Scores'!K:K,MATCH(CoreValuesResults[[#This Row],[Team Number]],'Robot Game Scores'!B:B,0))="","",INDEX('Robot Game Scores'!K:K,MATCH(CoreValuesResults[[#This Row],[Team Number]],'Robot Game Scores'!B:B,0))),"")</f>
        <v/>
      </c>
      <c r="S89" s="72" t="str">
        <f>_xlfn.IFNA(IF(INDEX('Robot Game Scores'!L:L,MATCH(CoreValuesResults[[#This Row],[Team Number]],'Robot Game Scores'!B:B,0))="","",INDEX('Robot Game Scores'!I:I,MATCH(CoreValuesResults[[#This Row],[Team Number]],'Robot Game Scores'!B:B,0))),"")</f>
        <v/>
      </c>
      <c r="T89" s="72" t="str">
        <f>_xlfn.IFNA(IF(INDEX('Robot Game Scores'!M:M,MATCH(CoreValuesResults[[#This Row],[Team Number]],'Robot Game Scores'!B:B,0))="","",INDEX('Robot Game Scores'!M:M,MATCH(CoreValuesResults[[#This Row],[Team Number]],'Robot Game Scores'!B:B,0))),"")</f>
        <v/>
      </c>
      <c r="U89" s="72" t="str">
        <f>IF(CoreValuesResults[[#This Row],[Team Number]]="","",COUNTIF(CoreValuesResults[[#This Row],[Gracious Professionalism 1]:[Gracious Professionalism 5]],""))</f>
        <v/>
      </c>
      <c r="V89" s="72" t="str">
        <f>IF(CoreValuesResults[[#This Row],[Team Number]]="","",SUM(CoreValuesResults[[#This Row],[Gracious Professionalism 1]:[Gracious Professionalism 5]]))</f>
        <v/>
      </c>
      <c r="W8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89" s="116">
        <f>SUM(CoreValuesResults[[#This Row],[Discovery (IP)]:[Fun (RD)]],CoreValuesResults[[#This Row],[Adjusted Gracious Professionalism Score]])</f>
        <v>0</v>
      </c>
      <c r="Y89" s="48">
        <f>IF(CoreValuesResults[[#This Row],[Team Number]]&gt;0,MIN(_xlfn.RANK.EQ(CoreValuesResults[[#This Row],[Core Values Score]],CoreValuesResults[Core Values Score],0),NumberOfTeams),NumberOfTeams+1)</f>
        <v>1</v>
      </c>
    </row>
    <row r="90" spans="1:25" ht="30" customHeight="1">
      <c r="A90" s="88"/>
      <c r="B90" s="89" t="str">
        <f>IF(ISNA(INDEX(OfficialTeamList[Team Name],MATCH(CoreValuesResults[[#This Row],[Team Number]], OfficialTeamList[Team Number],0))),"",INDEX(OfficialTeamList[Team Name],MATCH(CoreValuesResults[[#This Row],[Team Number]], OfficialTeamList[Team Number],0)))</f>
        <v/>
      </c>
      <c r="C90" s="72"/>
      <c r="D90" s="72"/>
      <c r="E90" s="72"/>
      <c r="F90" s="115" t="str">
        <f>_xlfn.IFNA(IF(INDEX('Innovation Project Input'!D:D,MATCH(CoreValuesResults[[#This Row],[Team Number]],'Innovation Project Input'!A:A,0))="","",INDEX('Innovation Project Input'!D:D,MATCH(CoreValuesResults[[#This Row],[Team Number]],'Innovation Project Input'!A:A,0))),"")</f>
        <v/>
      </c>
      <c r="G90" s="115" t="str">
        <f>_xlfn.IFNA(INDEX('Innovation Project Input'!F:F,MATCH(CoreValuesResults[[#This Row],[Team Number]],'Innovation Project Input'!A:A,0)),"")</f>
        <v/>
      </c>
      <c r="H90" s="115" t="str">
        <f>_xlfn.IFNA(INDEX('Innovation Project Input'!G:G,MATCH(CoreValuesResults[[#This Row],[Team Number]],'Innovation Project Input'!A:A,0)),"")</f>
        <v/>
      </c>
      <c r="I90" s="115" t="str">
        <f>_xlfn.IFNA(INDEX('Innovation Project Input'!K:K,MATCH(CoreValuesResults[[#This Row],[Team Number]],'Innovation Project Input'!A:A,0)),"")</f>
        <v/>
      </c>
      <c r="J90" s="115" t="str">
        <f>_xlfn.IFNA(INDEX('Innovation Project Input'!L:L,MATCH(CoreValuesResults[[#This Row],[Team Number]],'Innovation Project Input'!A:A,0)),"")</f>
        <v/>
      </c>
      <c r="K90" s="115" t="str">
        <f>_xlfn.IFNA(INDEX('Robot Design Input'!D:D,MATCH(CoreValuesResults[[#This Row],[Team Number]],'Robot Design Input'!A:A,0)),"")</f>
        <v/>
      </c>
      <c r="L90" s="115" t="str">
        <f>_xlfn.IFNA(INDEX('Robot Design Input'!E:E,MATCH(CoreValuesResults[[#This Row],[Team Number]],'Robot Design Input'!A:A,0)),"")</f>
        <v/>
      </c>
      <c r="M90" s="115" t="str">
        <f>_xlfn.IFNA(INDEX('Robot Design Input'!J:J,MATCH(CoreValuesResults[[#This Row],[Team Number]],'Robot Design Input'!A:A,0)),"")</f>
        <v/>
      </c>
      <c r="N90" s="115" t="str">
        <f>_xlfn.IFNA(INDEX('Robot Design Input'!K:K,MATCH(CoreValuesResults[[#This Row],[Team Number]],'Robot Design Input'!A:A,0)),"")</f>
        <v/>
      </c>
      <c r="O90" s="115" t="str">
        <f>_xlfn.IFNA(INDEX('Robot Design Input'!L:L,MATCH(CoreValuesResults[[#This Row],[Team Number]],'Robot Design Input'!A:A,0)),"")</f>
        <v/>
      </c>
      <c r="P90" s="72" t="str">
        <f>_xlfn.IFNA(IF(INDEX('Robot Game Scores'!I:I,MATCH(CoreValuesResults[[#This Row],[Team Number]],'Robot Game Scores'!B:B,0))="","",INDEX('Robot Game Scores'!I:I,MATCH(CoreValuesResults[[#This Row],[Team Number]],'Robot Game Scores'!B:B,0))),"")</f>
        <v/>
      </c>
      <c r="Q90" s="72" t="str">
        <f>_xlfn.IFNA(IF(INDEX('Robot Game Scores'!J:J,MATCH(CoreValuesResults[[#This Row],[Team Number]],'Robot Game Scores'!B:B,0))="","",INDEX('Robot Game Scores'!J:J,MATCH(CoreValuesResults[[#This Row],[Team Number]],'Robot Game Scores'!B:B,0))),"")</f>
        <v/>
      </c>
      <c r="R90" s="72" t="str">
        <f>_xlfn.IFNA(IF(INDEX('Robot Game Scores'!K:K,MATCH(CoreValuesResults[[#This Row],[Team Number]],'Robot Game Scores'!B:B,0))="","",INDEX('Robot Game Scores'!K:K,MATCH(CoreValuesResults[[#This Row],[Team Number]],'Robot Game Scores'!B:B,0))),"")</f>
        <v/>
      </c>
      <c r="S90" s="72" t="str">
        <f>_xlfn.IFNA(IF(INDEX('Robot Game Scores'!L:L,MATCH(CoreValuesResults[[#This Row],[Team Number]],'Robot Game Scores'!B:B,0))="","",INDEX('Robot Game Scores'!I:I,MATCH(CoreValuesResults[[#This Row],[Team Number]],'Robot Game Scores'!B:B,0))),"")</f>
        <v/>
      </c>
      <c r="T90" s="72" t="str">
        <f>_xlfn.IFNA(IF(INDEX('Robot Game Scores'!M:M,MATCH(CoreValuesResults[[#This Row],[Team Number]],'Robot Game Scores'!B:B,0))="","",INDEX('Robot Game Scores'!M:M,MATCH(CoreValuesResults[[#This Row],[Team Number]],'Robot Game Scores'!B:B,0))),"")</f>
        <v/>
      </c>
      <c r="U90" s="72" t="str">
        <f>IF(CoreValuesResults[[#This Row],[Team Number]]="","",COUNTIF(CoreValuesResults[[#This Row],[Gracious Professionalism 1]:[Gracious Professionalism 5]],""))</f>
        <v/>
      </c>
      <c r="V90" s="72" t="str">
        <f>IF(CoreValuesResults[[#This Row],[Team Number]]="","",SUM(CoreValuesResults[[#This Row],[Gracious Professionalism 1]:[Gracious Professionalism 5]]))</f>
        <v/>
      </c>
      <c r="W90"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0" s="116">
        <f>SUM(CoreValuesResults[[#This Row],[Discovery (IP)]:[Fun (RD)]],CoreValuesResults[[#This Row],[Adjusted Gracious Professionalism Score]])</f>
        <v>0</v>
      </c>
      <c r="Y90" s="48">
        <f>IF(CoreValuesResults[[#This Row],[Team Number]]&gt;0,MIN(_xlfn.RANK.EQ(CoreValuesResults[[#This Row],[Core Values Score]],CoreValuesResults[Core Values Score],0),NumberOfTeams),NumberOfTeams+1)</f>
        <v>1</v>
      </c>
    </row>
    <row r="91" spans="1:25" ht="30" customHeight="1">
      <c r="A91" s="88"/>
      <c r="B91" s="89" t="str">
        <f>IF(ISNA(INDEX(OfficialTeamList[Team Name],MATCH(CoreValuesResults[[#This Row],[Team Number]], OfficialTeamList[Team Number],0))),"",INDEX(OfficialTeamList[Team Name],MATCH(CoreValuesResults[[#This Row],[Team Number]], OfficialTeamList[Team Number],0)))</f>
        <v/>
      </c>
      <c r="C91" s="72"/>
      <c r="D91" s="72"/>
      <c r="E91" s="72"/>
      <c r="F91" s="115" t="str">
        <f>_xlfn.IFNA(IF(INDEX('Innovation Project Input'!D:D,MATCH(CoreValuesResults[[#This Row],[Team Number]],'Innovation Project Input'!A:A,0))="","",INDEX('Innovation Project Input'!D:D,MATCH(CoreValuesResults[[#This Row],[Team Number]],'Innovation Project Input'!A:A,0))),"")</f>
        <v/>
      </c>
      <c r="G91" s="115" t="str">
        <f>_xlfn.IFNA(INDEX('Innovation Project Input'!F:F,MATCH(CoreValuesResults[[#This Row],[Team Number]],'Innovation Project Input'!A:A,0)),"")</f>
        <v/>
      </c>
      <c r="H91" s="115" t="str">
        <f>_xlfn.IFNA(INDEX('Innovation Project Input'!G:G,MATCH(CoreValuesResults[[#This Row],[Team Number]],'Innovation Project Input'!A:A,0)),"")</f>
        <v/>
      </c>
      <c r="I91" s="115" t="str">
        <f>_xlfn.IFNA(INDEX('Innovation Project Input'!K:K,MATCH(CoreValuesResults[[#This Row],[Team Number]],'Innovation Project Input'!A:A,0)),"")</f>
        <v/>
      </c>
      <c r="J91" s="115" t="str">
        <f>_xlfn.IFNA(INDEX('Innovation Project Input'!L:L,MATCH(CoreValuesResults[[#This Row],[Team Number]],'Innovation Project Input'!A:A,0)),"")</f>
        <v/>
      </c>
      <c r="K91" s="115" t="str">
        <f>_xlfn.IFNA(INDEX('Robot Design Input'!D:D,MATCH(CoreValuesResults[[#This Row],[Team Number]],'Robot Design Input'!A:A,0)),"")</f>
        <v/>
      </c>
      <c r="L91" s="115" t="str">
        <f>_xlfn.IFNA(INDEX('Robot Design Input'!E:E,MATCH(CoreValuesResults[[#This Row],[Team Number]],'Robot Design Input'!A:A,0)),"")</f>
        <v/>
      </c>
      <c r="M91" s="115" t="str">
        <f>_xlfn.IFNA(INDEX('Robot Design Input'!J:J,MATCH(CoreValuesResults[[#This Row],[Team Number]],'Robot Design Input'!A:A,0)),"")</f>
        <v/>
      </c>
      <c r="N91" s="115" t="str">
        <f>_xlfn.IFNA(INDEX('Robot Design Input'!K:K,MATCH(CoreValuesResults[[#This Row],[Team Number]],'Robot Design Input'!A:A,0)),"")</f>
        <v/>
      </c>
      <c r="O91" s="115" t="str">
        <f>_xlfn.IFNA(INDEX('Robot Design Input'!L:L,MATCH(CoreValuesResults[[#This Row],[Team Number]],'Robot Design Input'!A:A,0)),"")</f>
        <v/>
      </c>
      <c r="P91" s="72" t="str">
        <f>_xlfn.IFNA(IF(INDEX('Robot Game Scores'!I:I,MATCH(CoreValuesResults[[#This Row],[Team Number]],'Robot Game Scores'!B:B,0))="","",INDEX('Robot Game Scores'!I:I,MATCH(CoreValuesResults[[#This Row],[Team Number]],'Robot Game Scores'!B:B,0))),"")</f>
        <v/>
      </c>
      <c r="Q91" s="72" t="str">
        <f>_xlfn.IFNA(IF(INDEX('Robot Game Scores'!J:J,MATCH(CoreValuesResults[[#This Row],[Team Number]],'Robot Game Scores'!B:B,0))="","",INDEX('Robot Game Scores'!J:J,MATCH(CoreValuesResults[[#This Row],[Team Number]],'Robot Game Scores'!B:B,0))),"")</f>
        <v/>
      </c>
      <c r="R91" s="72" t="str">
        <f>_xlfn.IFNA(IF(INDEX('Robot Game Scores'!K:K,MATCH(CoreValuesResults[[#This Row],[Team Number]],'Robot Game Scores'!B:B,0))="","",INDEX('Robot Game Scores'!K:K,MATCH(CoreValuesResults[[#This Row],[Team Number]],'Robot Game Scores'!B:B,0))),"")</f>
        <v/>
      </c>
      <c r="S91" s="72" t="str">
        <f>_xlfn.IFNA(IF(INDEX('Robot Game Scores'!L:L,MATCH(CoreValuesResults[[#This Row],[Team Number]],'Robot Game Scores'!B:B,0))="","",INDEX('Robot Game Scores'!I:I,MATCH(CoreValuesResults[[#This Row],[Team Number]],'Robot Game Scores'!B:B,0))),"")</f>
        <v/>
      </c>
      <c r="T91" s="72" t="str">
        <f>_xlfn.IFNA(IF(INDEX('Robot Game Scores'!M:M,MATCH(CoreValuesResults[[#This Row],[Team Number]],'Robot Game Scores'!B:B,0))="","",INDEX('Robot Game Scores'!M:M,MATCH(CoreValuesResults[[#This Row],[Team Number]],'Robot Game Scores'!B:B,0))),"")</f>
        <v/>
      </c>
      <c r="U91" s="72" t="str">
        <f>IF(CoreValuesResults[[#This Row],[Team Number]]="","",COUNTIF(CoreValuesResults[[#This Row],[Gracious Professionalism 1]:[Gracious Professionalism 5]],""))</f>
        <v/>
      </c>
      <c r="V91" s="72" t="str">
        <f>IF(CoreValuesResults[[#This Row],[Team Number]]="","",SUM(CoreValuesResults[[#This Row],[Gracious Professionalism 1]:[Gracious Professionalism 5]]))</f>
        <v/>
      </c>
      <c r="W91"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1" s="116">
        <f>SUM(CoreValuesResults[[#This Row],[Discovery (IP)]:[Fun (RD)]],CoreValuesResults[[#This Row],[Adjusted Gracious Professionalism Score]])</f>
        <v>0</v>
      </c>
      <c r="Y91" s="48">
        <f>IF(CoreValuesResults[[#This Row],[Team Number]]&gt;0,MIN(_xlfn.RANK.EQ(CoreValuesResults[[#This Row],[Core Values Score]],CoreValuesResults[Core Values Score],0),NumberOfTeams),NumberOfTeams+1)</f>
        <v>1</v>
      </c>
    </row>
    <row r="92" spans="1:25" ht="30" customHeight="1">
      <c r="A92" s="88"/>
      <c r="B92" s="89" t="str">
        <f>IF(ISNA(INDEX(OfficialTeamList[Team Name],MATCH(CoreValuesResults[[#This Row],[Team Number]], OfficialTeamList[Team Number],0))),"",INDEX(OfficialTeamList[Team Name],MATCH(CoreValuesResults[[#This Row],[Team Number]], OfficialTeamList[Team Number],0)))</f>
        <v/>
      </c>
      <c r="C92" s="72"/>
      <c r="D92" s="72"/>
      <c r="E92" s="72"/>
      <c r="F92" s="115" t="str">
        <f>_xlfn.IFNA(IF(INDEX('Innovation Project Input'!D:D,MATCH(CoreValuesResults[[#This Row],[Team Number]],'Innovation Project Input'!A:A,0))="","",INDEX('Innovation Project Input'!D:D,MATCH(CoreValuesResults[[#This Row],[Team Number]],'Innovation Project Input'!A:A,0))),"")</f>
        <v/>
      </c>
      <c r="G92" s="115" t="str">
        <f>_xlfn.IFNA(INDEX('Innovation Project Input'!F:F,MATCH(CoreValuesResults[[#This Row],[Team Number]],'Innovation Project Input'!A:A,0)),"")</f>
        <v/>
      </c>
      <c r="H92" s="115" t="str">
        <f>_xlfn.IFNA(INDEX('Innovation Project Input'!G:G,MATCH(CoreValuesResults[[#This Row],[Team Number]],'Innovation Project Input'!A:A,0)),"")</f>
        <v/>
      </c>
      <c r="I92" s="115" t="str">
        <f>_xlfn.IFNA(INDEX('Innovation Project Input'!K:K,MATCH(CoreValuesResults[[#This Row],[Team Number]],'Innovation Project Input'!A:A,0)),"")</f>
        <v/>
      </c>
      <c r="J92" s="115" t="str">
        <f>_xlfn.IFNA(INDEX('Innovation Project Input'!L:L,MATCH(CoreValuesResults[[#This Row],[Team Number]],'Innovation Project Input'!A:A,0)),"")</f>
        <v/>
      </c>
      <c r="K92" s="115" t="str">
        <f>_xlfn.IFNA(INDEX('Robot Design Input'!D:D,MATCH(CoreValuesResults[[#This Row],[Team Number]],'Robot Design Input'!A:A,0)),"")</f>
        <v/>
      </c>
      <c r="L92" s="115" t="str">
        <f>_xlfn.IFNA(INDEX('Robot Design Input'!E:E,MATCH(CoreValuesResults[[#This Row],[Team Number]],'Robot Design Input'!A:A,0)),"")</f>
        <v/>
      </c>
      <c r="M92" s="115" t="str">
        <f>_xlfn.IFNA(INDEX('Robot Design Input'!J:J,MATCH(CoreValuesResults[[#This Row],[Team Number]],'Robot Design Input'!A:A,0)),"")</f>
        <v/>
      </c>
      <c r="N92" s="115" t="str">
        <f>_xlfn.IFNA(INDEX('Robot Design Input'!K:K,MATCH(CoreValuesResults[[#This Row],[Team Number]],'Robot Design Input'!A:A,0)),"")</f>
        <v/>
      </c>
      <c r="O92" s="115" t="str">
        <f>_xlfn.IFNA(INDEX('Robot Design Input'!L:L,MATCH(CoreValuesResults[[#This Row],[Team Number]],'Robot Design Input'!A:A,0)),"")</f>
        <v/>
      </c>
      <c r="P92" s="72" t="str">
        <f>_xlfn.IFNA(IF(INDEX('Robot Game Scores'!I:I,MATCH(CoreValuesResults[[#This Row],[Team Number]],'Robot Game Scores'!B:B,0))="","",INDEX('Robot Game Scores'!I:I,MATCH(CoreValuesResults[[#This Row],[Team Number]],'Robot Game Scores'!B:B,0))),"")</f>
        <v/>
      </c>
      <c r="Q92" s="72" t="str">
        <f>_xlfn.IFNA(IF(INDEX('Robot Game Scores'!J:J,MATCH(CoreValuesResults[[#This Row],[Team Number]],'Robot Game Scores'!B:B,0))="","",INDEX('Robot Game Scores'!J:J,MATCH(CoreValuesResults[[#This Row],[Team Number]],'Robot Game Scores'!B:B,0))),"")</f>
        <v/>
      </c>
      <c r="R92" s="72" t="str">
        <f>_xlfn.IFNA(IF(INDEX('Robot Game Scores'!K:K,MATCH(CoreValuesResults[[#This Row],[Team Number]],'Robot Game Scores'!B:B,0))="","",INDEX('Robot Game Scores'!K:K,MATCH(CoreValuesResults[[#This Row],[Team Number]],'Robot Game Scores'!B:B,0))),"")</f>
        <v/>
      </c>
      <c r="S92" s="72" t="str">
        <f>_xlfn.IFNA(IF(INDEX('Robot Game Scores'!L:L,MATCH(CoreValuesResults[[#This Row],[Team Number]],'Robot Game Scores'!B:B,0))="","",INDEX('Robot Game Scores'!I:I,MATCH(CoreValuesResults[[#This Row],[Team Number]],'Robot Game Scores'!B:B,0))),"")</f>
        <v/>
      </c>
      <c r="T92" s="72" t="str">
        <f>_xlfn.IFNA(IF(INDEX('Robot Game Scores'!M:M,MATCH(CoreValuesResults[[#This Row],[Team Number]],'Robot Game Scores'!B:B,0))="","",INDEX('Robot Game Scores'!M:M,MATCH(CoreValuesResults[[#This Row],[Team Number]],'Robot Game Scores'!B:B,0))),"")</f>
        <v/>
      </c>
      <c r="U92" s="72" t="str">
        <f>IF(CoreValuesResults[[#This Row],[Team Number]]="","",COUNTIF(CoreValuesResults[[#This Row],[Gracious Professionalism 1]:[Gracious Professionalism 5]],""))</f>
        <v/>
      </c>
      <c r="V92" s="72" t="str">
        <f>IF(CoreValuesResults[[#This Row],[Team Number]]="","",SUM(CoreValuesResults[[#This Row],[Gracious Professionalism 1]:[Gracious Professionalism 5]]))</f>
        <v/>
      </c>
      <c r="W9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2" s="116">
        <f>SUM(CoreValuesResults[[#This Row],[Discovery (IP)]:[Fun (RD)]],CoreValuesResults[[#This Row],[Adjusted Gracious Professionalism Score]])</f>
        <v>0</v>
      </c>
      <c r="Y92" s="48">
        <f>IF(CoreValuesResults[[#This Row],[Team Number]]&gt;0,MIN(_xlfn.RANK.EQ(CoreValuesResults[[#This Row],[Core Values Score]],CoreValuesResults[Core Values Score],0),NumberOfTeams),NumberOfTeams+1)</f>
        <v>1</v>
      </c>
    </row>
    <row r="93" spans="1:25" ht="30" customHeight="1">
      <c r="A93" s="88"/>
      <c r="B93" s="89" t="str">
        <f>IF(ISNA(INDEX(OfficialTeamList[Team Name],MATCH(CoreValuesResults[[#This Row],[Team Number]], OfficialTeamList[Team Number],0))),"",INDEX(OfficialTeamList[Team Name],MATCH(CoreValuesResults[[#This Row],[Team Number]], OfficialTeamList[Team Number],0)))</f>
        <v/>
      </c>
      <c r="C93" s="72"/>
      <c r="D93" s="72"/>
      <c r="E93" s="72"/>
      <c r="F93" s="115" t="str">
        <f>_xlfn.IFNA(IF(INDEX('Innovation Project Input'!D:D,MATCH(CoreValuesResults[[#This Row],[Team Number]],'Innovation Project Input'!A:A,0))="","",INDEX('Innovation Project Input'!D:D,MATCH(CoreValuesResults[[#This Row],[Team Number]],'Innovation Project Input'!A:A,0))),"")</f>
        <v/>
      </c>
      <c r="G93" s="115" t="str">
        <f>_xlfn.IFNA(INDEX('Innovation Project Input'!F:F,MATCH(CoreValuesResults[[#This Row],[Team Number]],'Innovation Project Input'!A:A,0)),"")</f>
        <v/>
      </c>
      <c r="H93" s="115" t="str">
        <f>_xlfn.IFNA(INDEX('Innovation Project Input'!G:G,MATCH(CoreValuesResults[[#This Row],[Team Number]],'Innovation Project Input'!A:A,0)),"")</f>
        <v/>
      </c>
      <c r="I93" s="115" t="str">
        <f>_xlfn.IFNA(INDEX('Innovation Project Input'!K:K,MATCH(CoreValuesResults[[#This Row],[Team Number]],'Innovation Project Input'!A:A,0)),"")</f>
        <v/>
      </c>
      <c r="J93" s="115" t="str">
        <f>_xlfn.IFNA(INDEX('Innovation Project Input'!L:L,MATCH(CoreValuesResults[[#This Row],[Team Number]],'Innovation Project Input'!A:A,0)),"")</f>
        <v/>
      </c>
      <c r="K93" s="115" t="str">
        <f>_xlfn.IFNA(INDEX('Robot Design Input'!D:D,MATCH(CoreValuesResults[[#This Row],[Team Number]],'Robot Design Input'!A:A,0)),"")</f>
        <v/>
      </c>
      <c r="L93" s="115" t="str">
        <f>_xlfn.IFNA(INDEX('Robot Design Input'!E:E,MATCH(CoreValuesResults[[#This Row],[Team Number]],'Robot Design Input'!A:A,0)),"")</f>
        <v/>
      </c>
      <c r="M93" s="115" t="str">
        <f>_xlfn.IFNA(INDEX('Robot Design Input'!J:J,MATCH(CoreValuesResults[[#This Row],[Team Number]],'Robot Design Input'!A:A,0)),"")</f>
        <v/>
      </c>
      <c r="N93" s="115" t="str">
        <f>_xlfn.IFNA(INDEX('Robot Design Input'!K:K,MATCH(CoreValuesResults[[#This Row],[Team Number]],'Robot Design Input'!A:A,0)),"")</f>
        <v/>
      </c>
      <c r="O93" s="115" t="str">
        <f>_xlfn.IFNA(INDEX('Robot Design Input'!L:L,MATCH(CoreValuesResults[[#This Row],[Team Number]],'Robot Design Input'!A:A,0)),"")</f>
        <v/>
      </c>
      <c r="P93" s="72" t="str">
        <f>_xlfn.IFNA(IF(INDEX('Robot Game Scores'!I:I,MATCH(CoreValuesResults[[#This Row],[Team Number]],'Robot Game Scores'!B:B,0))="","",INDEX('Robot Game Scores'!I:I,MATCH(CoreValuesResults[[#This Row],[Team Number]],'Robot Game Scores'!B:B,0))),"")</f>
        <v/>
      </c>
      <c r="Q93" s="72" t="str">
        <f>_xlfn.IFNA(IF(INDEX('Robot Game Scores'!J:J,MATCH(CoreValuesResults[[#This Row],[Team Number]],'Robot Game Scores'!B:B,0))="","",INDEX('Robot Game Scores'!J:J,MATCH(CoreValuesResults[[#This Row],[Team Number]],'Robot Game Scores'!B:B,0))),"")</f>
        <v/>
      </c>
      <c r="R93" s="72" t="str">
        <f>_xlfn.IFNA(IF(INDEX('Robot Game Scores'!K:K,MATCH(CoreValuesResults[[#This Row],[Team Number]],'Robot Game Scores'!B:B,0))="","",INDEX('Robot Game Scores'!K:K,MATCH(CoreValuesResults[[#This Row],[Team Number]],'Robot Game Scores'!B:B,0))),"")</f>
        <v/>
      </c>
      <c r="S93" s="72" t="str">
        <f>_xlfn.IFNA(IF(INDEX('Robot Game Scores'!L:L,MATCH(CoreValuesResults[[#This Row],[Team Number]],'Robot Game Scores'!B:B,0))="","",INDEX('Robot Game Scores'!I:I,MATCH(CoreValuesResults[[#This Row],[Team Number]],'Robot Game Scores'!B:B,0))),"")</f>
        <v/>
      </c>
      <c r="T93" s="72" t="str">
        <f>_xlfn.IFNA(IF(INDEX('Robot Game Scores'!M:M,MATCH(CoreValuesResults[[#This Row],[Team Number]],'Robot Game Scores'!B:B,0))="","",INDEX('Robot Game Scores'!M:M,MATCH(CoreValuesResults[[#This Row],[Team Number]],'Robot Game Scores'!B:B,0))),"")</f>
        <v/>
      </c>
      <c r="U93" s="72" t="str">
        <f>IF(CoreValuesResults[[#This Row],[Team Number]]="","",COUNTIF(CoreValuesResults[[#This Row],[Gracious Professionalism 1]:[Gracious Professionalism 5]],""))</f>
        <v/>
      </c>
      <c r="V93" s="72" t="str">
        <f>IF(CoreValuesResults[[#This Row],[Team Number]]="","",SUM(CoreValuesResults[[#This Row],[Gracious Professionalism 1]:[Gracious Professionalism 5]]))</f>
        <v/>
      </c>
      <c r="W9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3" s="116">
        <f>SUM(CoreValuesResults[[#This Row],[Discovery (IP)]:[Fun (RD)]],CoreValuesResults[[#This Row],[Adjusted Gracious Professionalism Score]])</f>
        <v>0</v>
      </c>
      <c r="Y93" s="48">
        <f>IF(CoreValuesResults[[#This Row],[Team Number]]&gt;0,MIN(_xlfn.RANK.EQ(CoreValuesResults[[#This Row],[Core Values Score]],CoreValuesResults[Core Values Score],0),NumberOfTeams),NumberOfTeams+1)</f>
        <v>1</v>
      </c>
    </row>
    <row r="94" spans="1:25" ht="30" customHeight="1">
      <c r="A94" s="88"/>
      <c r="B94" s="89" t="str">
        <f>IF(ISNA(INDEX(OfficialTeamList[Team Name],MATCH(CoreValuesResults[[#This Row],[Team Number]], OfficialTeamList[Team Number],0))),"",INDEX(OfficialTeamList[Team Name],MATCH(CoreValuesResults[[#This Row],[Team Number]], OfficialTeamList[Team Number],0)))</f>
        <v/>
      </c>
      <c r="C94" s="72"/>
      <c r="D94" s="72"/>
      <c r="E94" s="72"/>
      <c r="F94" s="115" t="str">
        <f>_xlfn.IFNA(IF(INDEX('Innovation Project Input'!D:D,MATCH(CoreValuesResults[[#This Row],[Team Number]],'Innovation Project Input'!A:A,0))="","",INDEX('Innovation Project Input'!D:D,MATCH(CoreValuesResults[[#This Row],[Team Number]],'Innovation Project Input'!A:A,0))),"")</f>
        <v/>
      </c>
      <c r="G94" s="115" t="str">
        <f>_xlfn.IFNA(INDEX('Innovation Project Input'!F:F,MATCH(CoreValuesResults[[#This Row],[Team Number]],'Innovation Project Input'!A:A,0)),"")</f>
        <v/>
      </c>
      <c r="H94" s="115" t="str">
        <f>_xlfn.IFNA(INDEX('Innovation Project Input'!G:G,MATCH(CoreValuesResults[[#This Row],[Team Number]],'Innovation Project Input'!A:A,0)),"")</f>
        <v/>
      </c>
      <c r="I94" s="115" t="str">
        <f>_xlfn.IFNA(INDEX('Innovation Project Input'!K:K,MATCH(CoreValuesResults[[#This Row],[Team Number]],'Innovation Project Input'!A:A,0)),"")</f>
        <v/>
      </c>
      <c r="J94" s="115" t="str">
        <f>_xlfn.IFNA(INDEX('Innovation Project Input'!L:L,MATCH(CoreValuesResults[[#This Row],[Team Number]],'Innovation Project Input'!A:A,0)),"")</f>
        <v/>
      </c>
      <c r="K94" s="115" t="str">
        <f>_xlfn.IFNA(INDEX('Robot Design Input'!D:D,MATCH(CoreValuesResults[[#This Row],[Team Number]],'Robot Design Input'!A:A,0)),"")</f>
        <v/>
      </c>
      <c r="L94" s="115" t="str">
        <f>_xlfn.IFNA(INDEX('Robot Design Input'!E:E,MATCH(CoreValuesResults[[#This Row],[Team Number]],'Robot Design Input'!A:A,0)),"")</f>
        <v/>
      </c>
      <c r="M94" s="115" t="str">
        <f>_xlfn.IFNA(INDEX('Robot Design Input'!J:J,MATCH(CoreValuesResults[[#This Row],[Team Number]],'Robot Design Input'!A:A,0)),"")</f>
        <v/>
      </c>
      <c r="N94" s="115" t="str">
        <f>_xlfn.IFNA(INDEX('Robot Design Input'!K:K,MATCH(CoreValuesResults[[#This Row],[Team Number]],'Robot Design Input'!A:A,0)),"")</f>
        <v/>
      </c>
      <c r="O94" s="115" t="str">
        <f>_xlfn.IFNA(INDEX('Robot Design Input'!L:L,MATCH(CoreValuesResults[[#This Row],[Team Number]],'Robot Design Input'!A:A,0)),"")</f>
        <v/>
      </c>
      <c r="P94" s="72" t="str">
        <f>_xlfn.IFNA(IF(INDEX('Robot Game Scores'!I:I,MATCH(CoreValuesResults[[#This Row],[Team Number]],'Robot Game Scores'!B:B,0))="","",INDEX('Robot Game Scores'!I:I,MATCH(CoreValuesResults[[#This Row],[Team Number]],'Robot Game Scores'!B:B,0))),"")</f>
        <v/>
      </c>
      <c r="Q94" s="72" t="str">
        <f>_xlfn.IFNA(IF(INDEX('Robot Game Scores'!J:J,MATCH(CoreValuesResults[[#This Row],[Team Number]],'Robot Game Scores'!B:B,0))="","",INDEX('Robot Game Scores'!J:J,MATCH(CoreValuesResults[[#This Row],[Team Number]],'Robot Game Scores'!B:B,0))),"")</f>
        <v/>
      </c>
      <c r="R94" s="72" t="str">
        <f>_xlfn.IFNA(IF(INDEX('Robot Game Scores'!K:K,MATCH(CoreValuesResults[[#This Row],[Team Number]],'Robot Game Scores'!B:B,0))="","",INDEX('Robot Game Scores'!K:K,MATCH(CoreValuesResults[[#This Row],[Team Number]],'Robot Game Scores'!B:B,0))),"")</f>
        <v/>
      </c>
      <c r="S94" s="72" t="str">
        <f>_xlfn.IFNA(IF(INDEX('Robot Game Scores'!L:L,MATCH(CoreValuesResults[[#This Row],[Team Number]],'Robot Game Scores'!B:B,0))="","",INDEX('Robot Game Scores'!I:I,MATCH(CoreValuesResults[[#This Row],[Team Number]],'Robot Game Scores'!B:B,0))),"")</f>
        <v/>
      </c>
      <c r="T94" s="72" t="str">
        <f>_xlfn.IFNA(IF(INDEX('Robot Game Scores'!M:M,MATCH(CoreValuesResults[[#This Row],[Team Number]],'Robot Game Scores'!B:B,0))="","",INDEX('Robot Game Scores'!M:M,MATCH(CoreValuesResults[[#This Row],[Team Number]],'Robot Game Scores'!B:B,0))),"")</f>
        <v/>
      </c>
      <c r="U94" s="72" t="str">
        <f>IF(CoreValuesResults[[#This Row],[Team Number]]="","",COUNTIF(CoreValuesResults[[#This Row],[Gracious Professionalism 1]:[Gracious Professionalism 5]],""))</f>
        <v/>
      </c>
      <c r="V94" s="72" t="str">
        <f>IF(CoreValuesResults[[#This Row],[Team Number]]="","",SUM(CoreValuesResults[[#This Row],[Gracious Professionalism 1]:[Gracious Professionalism 5]]))</f>
        <v/>
      </c>
      <c r="W9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4" s="116">
        <f>SUM(CoreValuesResults[[#This Row],[Discovery (IP)]:[Fun (RD)]],CoreValuesResults[[#This Row],[Adjusted Gracious Professionalism Score]])</f>
        <v>0</v>
      </c>
      <c r="Y94" s="48">
        <f>IF(CoreValuesResults[[#This Row],[Team Number]]&gt;0,MIN(_xlfn.RANK.EQ(CoreValuesResults[[#This Row],[Core Values Score]],CoreValuesResults[Core Values Score],0),NumberOfTeams),NumberOfTeams+1)</f>
        <v>1</v>
      </c>
    </row>
    <row r="95" spans="1:25" ht="30" customHeight="1">
      <c r="A95" s="88"/>
      <c r="B95" s="89" t="str">
        <f>IF(ISNA(INDEX(OfficialTeamList[Team Name],MATCH(CoreValuesResults[[#This Row],[Team Number]], OfficialTeamList[Team Number],0))),"",INDEX(OfficialTeamList[Team Name],MATCH(CoreValuesResults[[#This Row],[Team Number]], OfficialTeamList[Team Number],0)))</f>
        <v/>
      </c>
      <c r="C95" s="72"/>
      <c r="D95" s="72"/>
      <c r="E95" s="72"/>
      <c r="F95" s="115" t="str">
        <f>_xlfn.IFNA(IF(INDEX('Innovation Project Input'!D:D,MATCH(CoreValuesResults[[#This Row],[Team Number]],'Innovation Project Input'!A:A,0))="","",INDEX('Innovation Project Input'!D:D,MATCH(CoreValuesResults[[#This Row],[Team Number]],'Innovation Project Input'!A:A,0))),"")</f>
        <v/>
      </c>
      <c r="G95" s="115" t="str">
        <f>_xlfn.IFNA(INDEX('Innovation Project Input'!F:F,MATCH(CoreValuesResults[[#This Row],[Team Number]],'Innovation Project Input'!A:A,0)),"")</f>
        <v/>
      </c>
      <c r="H95" s="115" t="str">
        <f>_xlfn.IFNA(INDEX('Innovation Project Input'!G:G,MATCH(CoreValuesResults[[#This Row],[Team Number]],'Innovation Project Input'!A:A,0)),"")</f>
        <v/>
      </c>
      <c r="I95" s="115" t="str">
        <f>_xlfn.IFNA(INDEX('Innovation Project Input'!K:K,MATCH(CoreValuesResults[[#This Row],[Team Number]],'Innovation Project Input'!A:A,0)),"")</f>
        <v/>
      </c>
      <c r="J95" s="115" t="str">
        <f>_xlfn.IFNA(INDEX('Innovation Project Input'!L:L,MATCH(CoreValuesResults[[#This Row],[Team Number]],'Innovation Project Input'!A:A,0)),"")</f>
        <v/>
      </c>
      <c r="K95" s="115" t="str">
        <f>_xlfn.IFNA(INDEX('Robot Design Input'!D:D,MATCH(CoreValuesResults[[#This Row],[Team Number]],'Robot Design Input'!A:A,0)),"")</f>
        <v/>
      </c>
      <c r="L95" s="115" t="str">
        <f>_xlfn.IFNA(INDEX('Robot Design Input'!E:E,MATCH(CoreValuesResults[[#This Row],[Team Number]],'Robot Design Input'!A:A,0)),"")</f>
        <v/>
      </c>
      <c r="M95" s="115" t="str">
        <f>_xlfn.IFNA(INDEX('Robot Design Input'!J:J,MATCH(CoreValuesResults[[#This Row],[Team Number]],'Robot Design Input'!A:A,0)),"")</f>
        <v/>
      </c>
      <c r="N95" s="115" t="str">
        <f>_xlfn.IFNA(INDEX('Robot Design Input'!K:K,MATCH(CoreValuesResults[[#This Row],[Team Number]],'Robot Design Input'!A:A,0)),"")</f>
        <v/>
      </c>
      <c r="O95" s="115" t="str">
        <f>_xlfn.IFNA(INDEX('Robot Design Input'!L:L,MATCH(CoreValuesResults[[#This Row],[Team Number]],'Robot Design Input'!A:A,0)),"")</f>
        <v/>
      </c>
      <c r="P95" s="72" t="str">
        <f>_xlfn.IFNA(IF(INDEX('Robot Game Scores'!I:I,MATCH(CoreValuesResults[[#This Row],[Team Number]],'Robot Game Scores'!B:B,0))="","",INDEX('Robot Game Scores'!I:I,MATCH(CoreValuesResults[[#This Row],[Team Number]],'Robot Game Scores'!B:B,0))),"")</f>
        <v/>
      </c>
      <c r="Q95" s="72" t="str">
        <f>_xlfn.IFNA(IF(INDEX('Robot Game Scores'!J:J,MATCH(CoreValuesResults[[#This Row],[Team Number]],'Robot Game Scores'!B:B,0))="","",INDEX('Robot Game Scores'!J:J,MATCH(CoreValuesResults[[#This Row],[Team Number]],'Robot Game Scores'!B:B,0))),"")</f>
        <v/>
      </c>
      <c r="R95" s="72" t="str">
        <f>_xlfn.IFNA(IF(INDEX('Robot Game Scores'!K:K,MATCH(CoreValuesResults[[#This Row],[Team Number]],'Robot Game Scores'!B:B,0))="","",INDEX('Robot Game Scores'!K:K,MATCH(CoreValuesResults[[#This Row],[Team Number]],'Robot Game Scores'!B:B,0))),"")</f>
        <v/>
      </c>
      <c r="S95" s="72" t="str">
        <f>_xlfn.IFNA(IF(INDEX('Robot Game Scores'!L:L,MATCH(CoreValuesResults[[#This Row],[Team Number]],'Robot Game Scores'!B:B,0))="","",INDEX('Robot Game Scores'!I:I,MATCH(CoreValuesResults[[#This Row],[Team Number]],'Robot Game Scores'!B:B,0))),"")</f>
        <v/>
      </c>
      <c r="T95" s="72" t="str">
        <f>_xlfn.IFNA(IF(INDEX('Robot Game Scores'!M:M,MATCH(CoreValuesResults[[#This Row],[Team Number]],'Robot Game Scores'!B:B,0))="","",INDEX('Robot Game Scores'!M:M,MATCH(CoreValuesResults[[#This Row],[Team Number]],'Robot Game Scores'!B:B,0))),"")</f>
        <v/>
      </c>
      <c r="U95" s="72" t="str">
        <f>IF(CoreValuesResults[[#This Row],[Team Number]]="","",COUNTIF(CoreValuesResults[[#This Row],[Gracious Professionalism 1]:[Gracious Professionalism 5]],""))</f>
        <v/>
      </c>
      <c r="V95" s="72" t="str">
        <f>IF(CoreValuesResults[[#This Row],[Team Number]]="","",SUM(CoreValuesResults[[#This Row],[Gracious Professionalism 1]:[Gracious Professionalism 5]]))</f>
        <v/>
      </c>
      <c r="W9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5" s="116">
        <f>SUM(CoreValuesResults[[#This Row],[Discovery (IP)]:[Fun (RD)]],CoreValuesResults[[#This Row],[Adjusted Gracious Professionalism Score]])</f>
        <v>0</v>
      </c>
      <c r="Y95" s="48">
        <f>IF(CoreValuesResults[[#This Row],[Team Number]]&gt;0,MIN(_xlfn.RANK.EQ(CoreValuesResults[[#This Row],[Core Values Score]],CoreValuesResults[Core Values Score],0),NumberOfTeams),NumberOfTeams+1)</f>
        <v>1</v>
      </c>
    </row>
    <row r="96" spans="1:25" ht="30" customHeight="1">
      <c r="A96" s="88"/>
      <c r="B96" s="89" t="str">
        <f>IF(ISNA(INDEX(OfficialTeamList[Team Name],MATCH(CoreValuesResults[[#This Row],[Team Number]], OfficialTeamList[Team Number],0))),"",INDEX(OfficialTeamList[Team Name],MATCH(CoreValuesResults[[#This Row],[Team Number]], OfficialTeamList[Team Number],0)))</f>
        <v/>
      </c>
      <c r="C96" s="72"/>
      <c r="D96" s="72"/>
      <c r="E96" s="72"/>
      <c r="F96" s="115" t="str">
        <f>_xlfn.IFNA(IF(INDEX('Innovation Project Input'!D:D,MATCH(CoreValuesResults[[#This Row],[Team Number]],'Innovation Project Input'!A:A,0))="","",INDEX('Innovation Project Input'!D:D,MATCH(CoreValuesResults[[#This Row],[Team Number]],'Innovation Project Input'!A:A,0))),"")</f>
        <v/>
      </c>
      <c r="G96" s="115" t="str">
        <f>_xlfn.IFNA(INDEX('Innovation Project Input'!F:F,MATCH(CoreValuesResults[[#This Row],[Team Number]],'Innovation Project Input'!A:A,0)),"")</f>
        <v/>
      </c>
      <c r="H96" s="115" t="str">
        <f>_xlfn.IFNA(INDEX('Innovation Project Input'!G:G,MATCH(CoreValuesResults[[#This Row],[Team Number]],'Innovation Project Input'!A:A,0)),"")</f>
        <v/>
      </c>
      <c r="I96" s="115" t="str">
        <f>_xlfn.IFNA(INDEX('Innovation Project Input'!K:K,MATCH(CoreValuesResults[[#This Row],[Team Number]],'Innovation Project Input'!A:A,0)),"")</f>
        <v/>
      </c>
      <c r="J96" s="115" t="str">
        <f>_xlfn.IFNA(INDEX('Innovation Project Input'!L:L,MATCH(CoreValuesResults[[#This Row],[Team Number]],'Innovation Project Input'!A:A,0)),"")</f>
        <v/>
      </c>
      <c r="K96" s="115" t="str">
        <f>_xlfn.IFNA(INDEX('Robot Design Input'!D:D,MATCH(CoreValuesResults[[#This Row],[Team Number]],'Robot Design Input'!A:A,0)),"")</f>
        <v/>
      </c>
      <c r="L96" s="115" t="str">
        <f>_xlfn.IFNA(INDEX('Robot Design Input'!E:E,MATCH(CoreValuesResults[[#This Row],[Team Number]],'Robot Design Input'!A:A,0)),"")</f>
        <v/>
      </c>
      <c r="M96" s="115" t="str">
        <f>_xlfn.IFNA(INDEX('Robot Design Input'!J:J,MATCH(CoreValuesResults[[#This Row],[Team Number]],'Robot Design Input'!A:A,0)),"")</f>
        <v/>
      </c>
      <c r="N96" s="115" t="str">
        <f>_xlfn.IFNA(INDEX('Robot Design Input'!K:K,MATCH(CoreValuesResults[[#This Row],[Team Number]],'Robot Design Input'!A:A,0)),"")</f>
        <v/>
      </c>
      <c r="O96" s="115" t="str">
        <f>_xlfn.IFNA(INDEX('Robot Design Input'!L:L,MATCH(CoreValuesResults[[#This Row],[Team Number]],'Robot Design Input'!A:A,0)),"")</f>
        <v/>
      </c>
      <c r="P96" s="72" t="str">
        <f>_xlfn.IFNA(IF(INDEX('Robot Game Scores'!I:I,MATCH(CoreValuesResults[[#This Row],[Team Number]],'Robot Game Scores'!B:B,0))="","",INDEX('Robot Game Scores'!I:I,MATCH(CoreValuesResults[[#This Row],[Team Number]],'Robot Game Scores'!B:B,0))),"")</f>
        <v/>
      </c>
      <c r="Q96" s="72" t="str">
        <f>_xlfn.IFNA(IF(INDEX('Robot Game Scores'!J:J,MATCH(CoreValuesResults[[#This Row],[Team Number]],'Robot Game Scores'!B:B,0))="","",INDEX('Robot Game Scores'!J:J,MATCH(CoreValuesResults[[#This Row],[Team Number]],'Robot Game Scores'!B:B,0))),"")</f>
        <v/>
      </c>
      <c r="R96" s="72" t="str">
        <f>_xlfn.IFNA(IF(INDEX('Robot Game Scores'!K:K,MATCH(CoreValuesResults[[#This Row],[Team Number]],'Robot Game Scores'!B:B,0))="","",INDEX('Robot Game Scores'!K:K,MATCH(CoreValuesResults[[#This Row],[Team Number]],'Robot Game Scores'!B:B,0))),"")</f>
        <v/>
      </c>
      <c r="S96" s="72" t="str">
        <f>_xlfn.IFNA(IF(INDEX('Robot Game Scores'!L:L,MATCH(CoreValuesResults[[#This Row],[Team Number]],'Robot Game Scores'!B:B,0))="","",INDEX('Robot Game Scores'!I:I,MATCH(CoreValuesResults[[#This Row],[Team Number]],'Robot Game Scores'!B:B,0))),"")</f>
        <v/>
      </c>
      <c r="T96" s="72" t="str">
        <f>_xlfn.IFNA(IF(INDEX('Robot Game Scores'!M:M,MATCH(CoreValuesResults[[#This Row],[Team Number]],'Robot Game Scores'!B:B,0))="","",INDEX('Robot Game Scores'!M:M,MATCH(CoreValuesResults[[#This Row],[Team Number]],'Robot Game Scores'!B:B,0))),"")</f>
        <v/>
      </c>
      <c r="U96" s="72" t="str">
        <f>IF(CoreValuesResults[[#This Row],[Team Number]]="","",COUNTIF(CoreValuesResults[[#This Row],[Gracious Professionalism 1]:[Gracious Professionalism 5]],""))</f>
        <v/>
      </c>
      <c r="V96" s="72" t="str">
        <f>IF(CoreValuesResults[[#This Row],[Team Number]]="","",SUM(CoreValuesResults[[#This Row],[Gracious Professionalism 1]:[Gracious Professionalism 5]]))</f>
        <v/>
      </c>
      <c r="W9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6" s="116">
        <f>SUM(CoreValuesResults[[#This Row],[Discovery (IP)]:[Fun (RD)]],CoreValuesResults[[#This Row],[Adjusted Gracious Professionalism Score]])</f>
        <v>0</v>
      </c>
      <c r="Y96" s="48">
        <f>IF(CoreValuesResults[[#This Row],[Team Number]]&gt;0,MIN(_xlfn.RANK.EQ(CoreValuesResults[[#This Row],[Core Values Score]],CoreValuesResults[Core Values Score],0),NumberOfTeams),NumberOfTeams+1)</f>
        <v>1</v>
      </c>
    </row>
    <row r="97" spans="1:25" ht="30" customHeight="1">
      <c r="A97" s="88"/>
      <c r="B97" s="89" t="str">
        <f>IF(ISNA(INDEX(OfficialTeamList[Team Name],MATCH(CoreValuesResults[[#This Row],[Team Number]], OfficialTeamList[Team Number],0))),"",INDEX(OfficialTeamList[Team Name],MATCH(CoreValuesResults[[#This Row],[Team Number]], OfficialTeamList[Team Number],0)))</f>
        <v/>
      </c>
      <c r="C97" s="114"/>
      <c r="D97" s="72"/>
      <c r="E97" s="72"/>
      <c r="F97" s="115" t="str">
        <f>_xlfn.IFNA(IF(INDEX('Innovation Project Input'!D:D,MATCH(CoreValuesResults[[#This Row],[Team Number]],'Innovation Project Input'!A:A,0))="","",INDEX('Innovation Project Input'!D:D,MATCH(CoreValuesResults[[#This Row],[Team Number]],'Innovation Project Input'!A:A,0))),"")</f>
        <v/>
      </c>
      <c r="G97" s="115" t="str">
        <f>_xlfn.IFNA(INDEX('Innovation Project Input'!F:F,MATCH(CoreValuesResults[[#This Row],[Team Number]],'Innovation Project Input'!A:A,0)),"")</f>
        <v/>
      </c>
      <c r="H97" s="115" t="str">
        <f>_xlfn.IFNA(INDEX('Innovation Project Input'!G:G,MATCH(CoreValuesResults[[#This Row],[Team Number]],'Innovation Project Input'!A:A,0)),"")</f>
        <v/>
      </c>
      <c r="I97" s="115" t="str">
        <f>_xlfn.IFNA(INDEX('Innovation Project Input'!K:K,MATCH(CoreValuesResults[[#This Row],[Team Number]],'Innovation Project Input'!A:A,0)),"")</f>
        <v/>
      </c>
      <c r="J97" s="115" t="str">
        <f>_xlfn.IFNA(INDEX('Innovation Project Input'!L:L,MATCH(CoreValuesResults[[#This Row],[Team Number]],'Innovation Project Input'!A:A,0)),"")</f>
        <v/>
      </c>
      <c r="K97" s="115" t="str">
        <f>_xlfn.IFNA(INDEX('Robot Design Input'!D:D,MATCH(CoreValuesResults[[#This Row],[Team Number]],'Robot Design Input'!A:A,0)),"")</f>
        <v/>
      </c>
      <c r="L97" s="115" t="str">
        <f>_xlfn.IFNA(INDEX('Robot Design Input'!E:E,MATCH(CoreValuesResults[[#This Row],[Team Number]],'Robot Design Input'!A:A,0)),"")</f>
        <v/>
      </c>
      <c r="M97" s="115" t="str">
        <f>_xlfn.IFNA(INDEX('Robot Design Input'!J:J,MATCH(CoreValuesResults[[#This Row],[Team Number]],'Robot Design Input'!A:A,0)),"")</f>
        <v/>
      </c>
      <c r="N97" s="115" t="str">
        <f>_xlfn.IFNA(INDEX('Robot Design Input'!K:K,MATCH(CoreValuesResults[[#This Row],[Team Number]],'Robot Design Input'!A:A,0)),"")</f>
        <v/>
      </c>
      <c r="O97" s="115" t="str">
        <f>_xlfn.IFNA(INDEX('Robot Design Input'!L:L,MATCH(CoreValuesResults[[#This Row],[Team Number]],'Robot Design Input'!A:A,0)),"")</f>
        <v/>
      </c>
      <c r="P97" s="72" t="str">
        <f>_xlfn.IFNA(IF(INDEX('Robot Game Scores'!I:I,MATCH(CoreValuesResults[[#This Row],[Team Number]],'Robot Game Scores'!B:B,0))="","",INDEX('Robot Game Scores'!I:I,MATCH(CoreValuesResults[[#This Row],[Team Number]],'Robot Game Scores'!B:B,0))),"")</f>
        <v/>
      </c>
      <c r="Q97" s="72" t="str">
        <f>_xlfn.IFNA(IF(INDEX('Robot Game Scores'!J:J,MATCH(CoreValuesResults[[#This Row],[Team Number]],'Robot Game Scores'!B:B,0))="","",INDEX('Robot Game Scores'!J:J,MATCH(CoreValuesResults[[#This Row],[Team Number]],'Robot Game Scores'!B:B,0))),"")</f>
        <v/>
      </c>
      <c r="R97" s="72" t="str">
        <f>_xlfn.IFNA(IF(INDEX('Robot Game Scores'!K:K,MATCH(CoreValuesResults[[#This Row],[Team Number]],'Robot Game Scores'!B:B,0))="","",INDEX('Robot Game Scores'!K:K,MATCH(CoreValuesResults[[#This Row],[Team Number]],'Robot Game Scores'!B:B,0))),"")</f>
        <v/>
      </c>
      <c r="S97" s="72" t="str">
        <f>_xlfn.IFNA(IF(INDEX('Robot Game Scores'!L:L,MATCH(CoreValuesResults[[#This Row],[Team Number]],'Robot Game Scores'!B:B,0))="","",INDEX('Robot Game Scores'!I:I,MATCH(CoreValuesResults[[#This Row],[Team Number]],'Robot Game Scores'!B:B,0))),"")</f>
        <v/>
      </c>
      <c r="T97" s="72" t="str">
        <f>_xlfn.IFNA(IF(INDEX('Robot Game Scores'!M:M,MATCH(CoreValuesResults[[#This Row],[Team Number]],'Robot Game Scores'!B:B,0))="","",INDEX('Robot Game Scores'!M:M,MATCH(CoreValuesResults[[#This Row],[Team Number]],'Robot Game Scores'!B:B,0))),"")</f>
        <v/>
      </c>
      <c r="U97" s="72" t="str">
        <f>IF(CoreValuesResults[[#This Row],[Team Number]]="","",COUNTIF(CoreValuesResults[[#This Row],[Gracious Professionalism 1]:[Gracious Professionalism 5]],""))</f>
        <v/>
      </c>
      <c r="V97" s="72" t="str">
        <f>IF(CoreValuesResults[[#This Row],[Team Number]]="","",SUM(CoreValuesResults[[#This Row],[Gracious Professionalism 1]:[Gracious Professionalism 5]]))</f>
        <v/>
      </c>
      <c r="W9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7" s="116">
        <f>SUM(CoreValuesResults[[#This Row],[Discovery (IP)]:[Fun (RD)]],CoreValuesResults[[#This Row],[Adjusted Gracious Professionalism Score]])</f>
        <v>0</v>
      </c>
      <c r="Y97" s="48">
        <f>IF(CoreValuesResults[[#This Row],[Team Number]]&gt;0,MIN(_xlfn.RANK.EQ(CoreValuesResults[[#This Row],[Core Values Score]],CoreValuesResults[Core Values Score],0),NumberOfTeams),NumberOfTeams+1)</f>
        <v>1</v>
      </c>
    </row>
    <row r="98" spans="1:25" ht="30" customHeight="1">
      <c r="A98" s="88"/>
      <c r="B98" s="89" t="str">
        <f>IF(ISNA(INDEX(OfficialTeamList[Team Name],MATCH(CoreValuesResults[[#This Row],[Team Number]], OfficialTeamList[Team Number],0))),"",INDEX(OfficialTeamList[Team Name],MATCH(CoreValuesResults[[#This Row],[Team Number]], OfficialTeamList[Team Number],0)))</f>
        <v/>
      </c>
      <c r="C98" s="72"/>
      <c r="D98" s="72"/>
      <c r="E98" s="72"/>
      <c r="F98" s="115" t="str">
        <f>_xlfn.IFNA(IF(INDEX('Innovation Project Input'!D:D,MATCH(CoreValuesResults[[#This Row],[Team Number]],'Innovation Project Input'!A:A,0))="","",INDEX('Innovation Project Input'!D:D,MATCH(CoreValuesResults[[#This Row],[Team Number]],'Innovation Project Input'!A:A,0))),"")</f>
        <v/>
      </c>
      <c r="G98" s="115" t="str">
        <f>_xlfn.IFNA(INDEX('Innovation Project Input'!F:F,MATCH(CoreValuesResults[[#This Row],[Team Number]],'Innovation Project Input'!A:A,0)),"")</f>
        <v/>
      </c>
      <c r="H98" s="115" t="str">
        <f>_xlfn.IFNA(INDEX('Innovation Project Input'!G:G,MATCH(CoreValuesResults[[#This Row],[Team Number]],'Innovation Project Input'!A:A,0)),"")</f>
        <v/>
      </c>
      <c r="I98" s="115" t="str">
        <f>_xlfn.IFNA(INDEX('Innovation Project Input'!K:K,MATCH(CoreValuesResults[[#This Row],[Team Number]],'Innovation Project Input'!A:A,0)),"")</f>
        <v/>
      </c>
      <c r="J98" s="115" t="str">
        <f>_xlfn.IFNA(INDEX('Innovation Project Input'!L:L,MATCH(CoreValuesResults[[#This Row],[Team Number]],'Innovation Project Input'!A:A,0)),"")</f>
        <v/>
      </c>
      <c r="K98" s="115" t="str">
        <f>_xlfn.IFNA(INDEX('Robot Design Input'!D:D,MATCH(CoreValuesResults[[#This Row],[Team Number]],'Robot Design Input'!A:A,0)),"")</f>
        <v/>
      </c>
      <c r="L98" s="115" t="str">
        <f>_xlfn.IFNA(INDEX('Robot Design Input'!E:E,MATCH(CoreValuesResults[[#This Row],[Team Number]],'Robot Design Input'!A:A,0)),"")</f>
        <v/>
      </c>
      <c r="M98" s="115" t="str">
        <f>_xlfn.IFNA(INDEX('Robot Design Input'!J:J,MATCH(CoreValuesResults[[#This Row],[Team Number]],'Robot Design Input'!A:A,0)),"")</f>
        <v/>
      </c>
      <c r="N98" s="115" t="str">
        <f>_xlfn.IFNA(INDEX('Robot Design Input'!K:K,MATCH(CoreValuesResults[[#This Row],[Team Number]],'Robot Design Input'!A:A,0)),"")</f>
        <v/>
      </c>
      <c r="O98" s="115" t="str">
        <f>_xlfn.IFNA(INDEX('Robot Design Input'!L:L,MATCH(CoreValuesResults[[#This Row],[Team Number]],'Robot Design Input'!A:A,0)),"")</f>
        <v/>
      </c>
      <c r="P98" s="72" t="str">
        <f>_xlfn.IFNA(IF(INDEX('Robot Game Scores'!I:I,MATCH(CoreValuesResults[[#This Row],[Team Number]],'Robot Game Scores'!B:B,0))="","",INDEX('Robot Game Scores'!I:I,MATCH(CoreValuesResults[[#This Row],[Team Number]],'Robot Game Scores'!B:B,0))),"")</f>
        <v/>
      </c>
      <c r="Q98" s="72" t="str">
        <f>_xlfn.IFNA(IF(INDEX('Robot Game Scores'!J:J,MATCH(CoreValuesResults[[#This Row],[Team Number]],'Robot Game Scores'!B:B,0))="","",INDEX('Robot Game Scores'!J:J,MATCH(CoreValuesResults[[#This Row],[Team Number]],'Robot Game Scores'!B:B,0))),"")</f>
        <v/>
      </c>
      <c r="R98" s="72" t="str">
        <f>_xlfn.IFNA(IF(INDEX('Robot Game Scores'!K:K,MATCH(CoreValuesResults[[#This Row],[Team Number]],'Robot Game Scores'!B:B,0))="","",INDEX('Robot Game Scores'!K:K,MATCH(CoreValuesResults[[#This Row],[Team Number]],'Robot Game Scores'!B:B,0))),"")</f>
        <v/>
      </c>
      <c r="S98" s="72" t="str">
        <f>_xlfn.IFNA(IF(INDEX('Robot Game Scores'!L:L,MATCH(CoreValuesResults[[#This Row],[Team Number]],'Robot Game Scores'!B:B,0))="","",INDEX('Robot Game Scores'!I:I,MATCH(CoreValuesResults[[#This Row],[Team Number]],'Robot Game Scores'!B:B,0))),"")</f>
        <v/>
      </c>
      <c r="T98" s="72" t="str">
        <f>_xlfn.IFNA(IF(INDEX('Robot Game Scores'!M:M,MATCH(CoreValuesResults[[#This Row],[Team Number]],'Robot Game Scores'!B:B,0))="","",INDEX('Robot Game Scores'!M:M,MATCH(CoreValuesResults[[#This Row],[Team Number]],'Robot Game Scores'!B:B,0))),"")</f>
        <v/>
      </c>
      <c r="U98" s="72" t="str">
        <f>IF(CoreValuesResults[[#This Row],[Team Number]]="","",COUNTIF(CoreValuesResults[[#This Row],[Gracious Professionalism 1]:[Gracious Professionalism 5]],""))</f>
        <v/>
      </c>
      <c r="V98" s="72" t="str">
        <f>IF(CoreValuesResults[[#This Row],[Team Number]]="","",SUM(CoreValuesResults[[#This Row],[Gracious Professionalism 1]:[Gracious Professionalism 5]]))</f>
        <v/>
      </c>
      <c r="W9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8" s="116">
        <f>SUM(CoreValuesResults[[#This Row],[Discovery (IP)]:[Fun (RD)]],CoreValuesResults[[#This Row],[Adjusted Gracious Professionalism Score]])</f>
        <v>0</v>
      </c>
      <c r="Y98" s="48">
        <f>IF(CoreValuesResults[[#This Row],[Team Number]]&gt;0,MIN(_xlfn.RANK.EQ(CoreValuesResults[[#This Row],[Core Values Score]],CoreValuesResults[Core Values Score],0),NumberOfTeams),NumberOfTeams+1)</f>
        <v>1</v>
      </c>
    </row>
    <row r="99" spans="1:25" ht="30" customHeight="1">
      <c r="A99" s="88"/>
      <c r="B99" s="89" t="str">
        <f>IF(ISNA(INDEX(OfficialTeamList[Team Name],MATCH(CoreValuesResults[[#This Row],[Team Number]], OfficialTeamList[Team Number],0))),"",INDEX(OfficialTeamList[Team Name],MATCH(CoreValuesResults[[#This Row],[Team Number]], OfficialTeamList[Team Number],0)))</f>
        <v/>
      </c>
      <c r="C99" s="72"/>
      <c r="D99" s="72"/>
      <c r="E99" s="72"/>
      <c r="F99" s="115" t="str">
        <f>_xlfn.IFNA(IF(INDEX('Innovation Project Input'!D:D,MATCH(CoreValuesResults[[#This Row],[Team Number]],'Innovation Project Input'!A:A,0))="","",INDEX('Innovation Project Input'!D:D,MATCH(CoreValuesResults[[#This Row],[Team Number]],'Innovation Project Input'!A:A,0))),"")</f>
        <v/>
      </c>
      <c r="G99" s="115" t="str">
        <f>_xlfn.IFNA(INDEX('Innovation Project Input'!F:F,MATCH(CoreValuesResults[[#This Row],[Team Number]],'Innovation Project Input'!A:A,0)),"")</f>
        <v/>
      </c>
      <c r="H99" s="115" t="str">
        <f>_xlfn.IFNA(INDEX('Innovation Project Input'!G:G,MATCH(CoreValuesResults[[#This Row],[Team Number]],'Innovation Project Input'!A:A,0)),"")</f>
        <v/>
      </c>
      <c r="I99" s="115" t="str">
        <f>_xlfn.IFNA(INDEX('Innovation Project Input'!K:K,MATCH(CoreValuesResults[[#This Row],[Team Number]],'Innovation Project Input'!A:A,0)),"")</f>
        <v/>
      </c>
      <c r="J99" s="115" t="str">
        <f>_xlfn.IFNA(INDEX('Innovation Project Input'!L:L,MATCH(CoreValuesResults[[#This Row],[Team Number]],'Innovation Project Input'!A:A,0)),"")</f>
        <v/>
      </c>
      <c r="K99" s="115" t="str">
        <f>_xlfn.IFNA(INDEX('Robot Design Input'!D:D,MATCH(CoreValuesResults[[#This Row],[Team Number]],'Robot Design Input'!A:A,0)),"")</f>
        <v/>
      </c>
      <c r="L99" s="115" t="str">
        <f>_xlfn.IFNA(INDEX('Robot Design Input'!E:E,MATCH(CoreValuesResults[[#This Row],[Team Number]],'Robot Design Input'!A:A,0)),"")</f>
        <v/>
      </c>
      <c r="M99" s="115" t="str">
        <f>_xlfn.IFNA(INDEX('Robot Design Input'!J:J,MATCH(CoreValuesResults[[#This Row],[Team Number]],'Robot Design Input'!A:A,0)),"")</f>
        <v/>
      </c>
      <c r="N99" s="115" t="str">
        <f>_xlfn.IFNA(INDEX('Robot Design Input'!K:K,MATCH(CoreValuesResults[[#This Row],[Team Number]],'Robot Design Input'!A:A,0)),"")</f>
        <v/>
      </c>
      <c r="O99" s="115" t="str">
        <f>_xlfn.IFNA(INDEX('Robot Design Input'!L:L,MATCH(CoreValuesResults[[#This Row],[Team Number]],'Robot Design Input'!A:A,0)),"")</f>
        <v/>
      </c>
      <c r="P99" s="72" t="str">
        <f>_xlfn.IFNA(IF(INDEX('Robot Game Scores'!I:I,MATCH(CoreValuesResults[[#This Row],[Team Number]],'Robot Game Scores'!B:B,0))="","",INDEX('Robot Game Scores'!I:I,MATCH(CoreValuesResults[[#This Row],[Team Number]],'Robot Game Scores'!B:B,0))),"")</f>
        <v/>
      </c>
      <c r="Q99" s="72" t="str">
        <f>_xlfn.IFNA(IF(INDEX('Robot Game Scores'!J:J,MATCH(CoreValuesResults[[#This Row],[Team Number]],'Robot Game Scores'!B:B,0))="","",INDEX('Robot Game Scores'!J:J,MATCH(CoreValuesResults[[#This Row],[Team Number]],'Robot Game Scores'!B:B,0))),"")</f>
        <v/>
      </c>
      <c r="R99" s="72" t="str">
        <f>_xlfn.IFNA(IF(INDEX('Robot Game Scores'!K:K,MATCH(CoreValuesResults[[#This Row],[Team Number]],'Robot Game Scores'!B:B,0))="","",INDEX('Robot Game Scores'!K:K,MATCH(CoreValuesResults[[#This Row],[Team Number]],'Robot Game Scores'!B:B,0))),"")</f>
        <v/>
      </c>
      <c r="S99" s="72" t="str">
        <f>_xlfn.IFNA(IF(INDEX('Robot Game Scores'!L:L,MATCH(CoreValuesResults[[#This Row],[Team Number]],'Robot Game Scores'!B:B,0))="","",INDEX('Robot Game Scores'!I:I,MATCH(CoreValuesResults[[#This Row],[Team Number]],'Robot Game Scores'!B:B,0))),"")</f>
        <v/>
      </c>
      <c r="T99" s="72" t="str">
        <f>_xlfn.IFNA(IF(INDEX('Robot Game Scores'!M:M,MATCH(CoreValuesResults[[#This Row],[Team Number]],'Robot Game Scores'!B:B,0))="","",INDEX('Robot Game Scores'!M:M,MATCH(CoreValuesResults[[#This Row],[Team Number]],'Robot Game Scores'!B:B,0))),"")</f>
        <v/>
      </c>
      <c r="U99" s="72" t="str">
        <f>IF(CoreValuesResults[[#This Row],[Team Number]]="","",COUNTIF(CoreValuesResults[[#This Row],[Gracious Professionalism 1]:[Gracious Professionalism 5]],""))</f>
        <v/>
      </c>
      <c r="V99" s="72" t="str">
        <f>IF(CoreValuesResults[[#This Row],[Team Number]]="","",SUM(CoreValuesResults[[#This Row],[Gracious Professionalism 1]:[Gracious Professionalism 5]]))</f>
        <v/>
      </c>
      <c r="W9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99" s="116">
        <f>SUM(CoreValuesResults[[#This Row],[Discovery (IP)]:[Fun (RD)]],CoreValuesResults[[#This Row],[Adjusted Gracious Professionalism Score]])</f>
        <v>0</v>
      </c>
      <c r="Y99" s="48">
        <f>IF(CoreValuesResults[[#This Row],[Team Number]]&gt;0,MIN(_xlfn.RANK.EQ(CoreValuesResults[[#This Row],[Core Values Score]],CoreValuesResults[Core Values Score],0),NumberOfTeams),NumberOfTeams+1)</f>
        <v>1</v>
      </c>
    </row>
    <row r="100" spans="1:25" ht="30" customHeight="1">
      <c r="A100" s="88"/>
      <c r="B100" s="89" t="str">
        <f>IF(ISNA(INDEX(OfficialTeamList[Team Name],MATCH(CoreValuesResults[[#This Row],[Team Number]], OfficialTeamList[Team Number],0))),"",INDEX(OfficialTeamList[Team Name],MATCH(CoreValuesResults[[#This Row],[Team Number]], OfficialTeamList[Team Number],0)))</f>
        <v/>
      </c>
      <c r="C100" s="72"/>
      <c r="D100" s="72"/>
      <c r="E100" s="72"/>
      <c r="F100" s="115" t="str">
        <f>_xlfn.IFNA(IF(INDEX('Innovation Project Input'!D:D,MATCH(CoreValuesResults[[#This Row],[Team Number]],'Innovation Project Input'!A:A,0))="","",INDEX('Innovation Project Input'!D:D,MATCH(CoreValuesResults[[#This Row],[Team Number]],'Innovation Project Input'!A:A,0))),"")</f>
        <v/>
      </c>
      <c r="G100" s="115" t="str">
        <f>_xlfn.IFNA(INDEX('Innovation Project Input'!F:F,MATCH(CoreValuesResults[[#This Row],[Team Number]],'Innovation Project Input'!A:A,0)),"")</f>
        <v/>
      </c>
      <c r="H100" s="115" t="str">
        <f>_xlfn.IFNA(INDEX('Innovation Project Input'!G:G,MATCH(CoreValuesResults[[#This Row],[Team Number]],'Innovation Project Input'!A:A,0)),"")</f>
        <v/>
      </c>
      <c r="I100" s="115" t="str">
        <f>_xlfn.IFNA(INDEX('Innovation Project Input'!K:K,MATCH(CoreValuesResults[[#This Row],[Team Number]],'Innovation Project Input'!A:A,0)),"")</f>
        <v/>
      </c>
      <c r="J100" s="115" t="str">
        <f>_xlfn.IFNA(INDEX('Innovation Project Input'!L:L,MATCH(CoreValuesResults[[#This Row],[Team Number]],'Innovation Project Input'!A:A,0)),"")</f>
        <v/>
      </c>
      <c r="K100" s="115" t="str">
        <f>_xlfn.IFNA(INDEX('Robot Design Input'!D:D,MATCH(CoreValuesResults[[#This Row],[Team Number]],'Robot Design Input'!A:A,0)),"")</f>
        <v/>
      </c>
      <c r="L100" s="115" t="str">
        <f>_xlfn.IFNA(INDEX('Robot Design Input'!E:E,MATCH(CoreValuesResults[[#This Row],[Team Number]],'Robot Design Input'!A:A,0)),"")</f>
        <v/>
      </c>
      <c r="M100" s="115" t="str">
        <f>_xlfn.IFNA(INDEX('Robot Design Input'!J:J,MATCH(CoreValuesResults[[#This Row],[Team Number]],'Robot Design Input'!A:A,0)),"")</f>
        <v/>
      </c>
      <c r="N100" s="115" t="str">
        <f>_xlfn.IFNA(INDEX('Robot Design Input'!K:K,MATCH(CoreValuesResults[[#This Row],[Team Number]],'Robot Design Input'!A:A,0)),"")</f>
        <v/>
      </c>
      <c r="O100" s="115" t="str">
        <f>_xlfn.IFNA(INDEX('Robot Design Input'!L:L,MATCH(CoreValuesResults[[#This Row],[Team Number]],'Robot Design Input'!A:A,0)),"")</f>
        <v/>
      </c>
      <c r="P100" s="72" t="str">
        <f>_xlfn.IFNA(IF(INDEX('Robot Game Scores'!I:I,MATCH(CoreValuesResults[[#This Row],[Team Number]],'Robot Game Scores'!B:B,0))="","",INDEX('Robot Game Scores'!I:I,MATCH(CoreValuesResults[[#This Row],[Team Number]],'Robot Game Scores'!B:B,0))),"")</f>
        <v/>
      </c>
      <c r="Q100" s="72" t="str">
        <f>_xlfn.IFNA(IF(INDEX('Robot Game Scores'!J:J,MATCH(CoreValuesResults[[#This Row],[Team Number]],'Robot Game Scores'!B:B,0))="","",INDEX('Robot Game Scores'!J:J,MATCH(CoreValuesResults[[#This Row],[Team Number]],'Robot Game Scores'!B:B,0))),"")</f>
        <v/>
      </c>
      <c r="R100" s="72" t="str">
        <f>_xlfn.IFNA(IF(INDEX('Robot Game Scores'!K:K,MATCH(CoreValuesResults[[#This Row],[Team Number]],'Robot Game Scores'!B:B,0))="","",INDEX('Robot Game Scores'!K:K,MATCH(CoreValuesResults[[#This Row],[Team Number]],'Robot Game Scores'!B:B,0))),"")</f>
        <v/>
      </c>
      <c r="S100" s="72" t="str">
        <f>_xlfn.IFNA(IF(INDEX('Robot Game Scores'!L:L,MATCH(CoreValuesResults[[#This Row],[Team Number]],'Robot Game Scores'!B:B,0))="","",INDEX('Robot Game Scores'!I:I,MATCH(CoreValuesResults[[#This Row],[Team Number]],'Robot Game Scores'!B:B,0))),"")</f>
        <v/>
      </c>
      <c r="T100" s="72" t="str">
        <f>_xlfn.IFNA(IF(INDEX('Robot Game Scores'!M:M,MATCH(CoreValuesResults[[#This Row],[Team Number]],'Robot Game Scores'!B:B,0))="","",INDEX('Robot Game Scores'!M:M,MATCH(CoreValuesResults[[#This Row],[Team Number]],'Robot Game Scores'!B:B,0))),"")</f>
        <v/>
      </c>
      <c r="U100" s="72" t="str">
        <f>IF(CoreValuesResults[[#This Row],[Team Number]]="","",COUNTIF(CoreValuesResults[[#This Row],[Gracious Professionalism 1]:[Gracious Professionalism 5]],""))</f>
        <v/>
      </c>
      <c r="V100" s="72" t="str">
        <f>IF(CoreValuesResults[[#This Row],[Team Number]]="","",SUM(CoreValuesResults[[#This Row],[Gracious Professionalism 1]:[Gracious Professionalism 5]]))</f>
        <v/>
      </c>
      <c r="W100"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0" s="116">
        <f>SUM(CoreValuesResults[[#This Row],[Discovery (IP)]:[Fun (RD)]],CoreValuesResults[[#This Row],[Adjusted Gracious Professionalism Score]])</f>
        <v>0</v>
      </c>
      <c r="Y100" s="48">
        <f>IF(CoreValuesResults[[#This Row],[Team Number]]&gt;0,MIN(_xlfn.RANK.EQ(CoreValuesResults[[#This Row],[Core Values Score]],CoreValuesResults[Core Values Score],0),NumberOfTeams),NumberOfTeams+1)</f>
        <v>1</v>
      </c>
    </row>
    <row r="101" spans="1:25" ht="30" customHeight="1">
      <c r="A101" s="88"/>
      <c r="B101" s="89" t="str">
        <f>IF(ISNA(INDEX(OfficialTeamList[Team Name],MATCH(CoreValuesResults[[#This Row],[Team Number]], OfficialTeamList[Team Number],0))),"",INDEX(OfficialTeamList[Team Name],MATCH(CoreValuesResults[[#This Row],[Team Number]], OfficialTeamList[Team Number],0)))</f>
        <v/>
      </c>
      <c r="C101" s="72"/>
      <c r="D101" s="72"/>
      <c r="E101" s="72"/>
      <c r="F101" s="115" t="str">
        <f>_xlfn.IFNA(IF(INDEX('Innovation Project Input'!D:D,MATCH(CoreValuesResults[[#This Row],[Team Number]],'Innovation Project Input'!A:A,0))="","",INDEX('Innovation Project Input'!D:D,MATCH(CoreValuesResults[[#This Row],[Team Number]],'Innovation Project Input'!A:A,0))),"")</f>
        <v/>
      </c>
      <c r="G101" s="115" t="str">
        <f>_xlfn.IFNA(INDEX('Innovation Project Input'!F:F,MATCH(CoreValuesResults[[#This Row],[Team Number]],'Innovation Project Input'!A:A,0)),"")</f>
        <v/>
      </c>
      <c r="H101" s="115" t="str">
        <f>_xlfn.IFNA(INDEX('Innovation Project Input'!G:G,MATCH(CoreValuesResults[[#This Row],[Team Number]],'Innovation Project Input'!A:A,0)),"")</f>
        <v/>
      </c>
      <c r="I101" s="115" t="str">
        <f>_xlfn.IFNA(INDEX('Innovation Project Input'!K:K,MATCH(CoreValuesResults[[#This Row],[Team Number]],'Innovation Project Input'!A:A,0)),"")</f>
        <v/>
      </c>
      <c r="J101" s="115" t="str">
        <f>_xlfn.IFNA(INDEX('Innovation Project Input'!L:L,MATCH(CoreValuesResults[[#This Row],[Team Number]],'Innovation Project Input'!A:A,0)),"")</f>
        <v/>
      </c>
      <c r="K101" s="115" t="str">
        <f>_xlfn.IFNA(INDEX('Robot Design Input'!D:D,MATCH(CoreValuesResults[[#This Row],[Team Number]],'Robot Design Input'!A:A,0)),"")</f>
        <v/>
      </c>
      <c r="L101" s="115" t="str">
        <f>_xlfn.IFNA(INDEX('Robot Design Input'!E:E,MATCH(CoreValuesResults[[#This Row],[Team Number]],'Robot Design Input'!A:A,0)),"")</f>
        <v/>
      </c>
      <c r="M101" s="115" t="str">
        <f>_xlfn.IFNA(INDEX('Robot Design Input'!J:J,MATCH(CoreValuesResults[[#This Row],[Team Number]],'Robot Design Input'!A:A,0)),"")</f>
        <v/>
      </c>
      <c r="N101" s="115" t="str">
        <f>_xlfn.IFNA(INDEX('Robot Design Input'!K:K,MATCH(CoreValuesResults[[#This Row],[Team Number]],'Robot Design Input'!A:A,0)),"")</f>
        <v/>
      </c>
      <c r="O101" s="115" t="str">
        <f>_xlfn.IFNA(INDEX('Robot Design Input'!L:L,MATCH(CoreValuesResults[[#This Row],[Team Number]],'Robot Design Input'!A:A,0)),"")</f>
        <v/>
      </c>
      <c r="P101" s="72" t="str">
        <f>_xlfn.IFNA(IF(INDEX('Robot Game Scores'!I:I,MATCH(CoreValuesResults[[#This Row],[Team Number]],'Robot Game Scores'!B:B,0))="","",INDEX('Robot Game Scores'!I:I,MATCH(CoreValuesResults[[#This Row],[Team Number]],'Robot Game Scores'!B:B,0))),"")</f>
        <v/>
      </c>
      <c r="Q101" s="72" t="str">
        <f>_xlfn.IFNA(IF(INDEX('Robot Game Scores'!J:J,MATCH(CoreValuesResults[[#This Row],[Team Number]],'Robot Game Scores'!B:B,0))="","",INDEX('Robot Game Scores'!J:J,MATCH(CoreValuesResults[[#This Row],[Team Number]],'Robot Game Scores'!B:B,0))),"")</f>
        <v/>
      </c>
      <c r="R101" s="72" t="str">
        <f>_xlfn.IFNA(IF(INDEX('Robot Game Scores'!K:K,MATCH(CoreValuesResults[[#This Row],[Team Number]],'Robot Game Scores'!B:B,0))="","",INDEX('Robot Game Scores'!K:K,MATCH(CoreValuesResults[[#This Row],[Team Number]],'Robot Game Scores'!B:B,0))),"")</f>
        <v/>
      </c>
      <c r="S101" s="72" t="str">
        <f>_xlfn.IFNA(IF(INDEX('Robot Game Scores'!L:L,MATCH(CoreValuesResults[[#This Row],[Team Number]],'Robot Game Scores'!B:B,0))="","",INDEX('Robot Game Scores'!I:I,MATCH(CoreValuesResults[[#This Row],[Team Number]],'Robot Game Scores'!B:B,0))),"")</f>
        <v/>
      </c>
      <c r="T101" s="72" t="str">
        <f>_xlfn.IFNA(IF(INDEX('Robot Game Scores'!M:M,MATCH(CoreValuesResults[[#This Row],[Team Number]],'Robot Game Scores'!B:B,0))="","",INDEX('Robot Game Scores'!M:M,MATCH(CoreValuesResults[[#This Row],[Team Number]],'Robot Game Scores'!B:B,0))),"")</f>
        <v/>
      </c>
      <c r="U101" s="72" t="str">
        <f>IF(CoreValuesResults[[#This Row],[Team Number]]="","",COUNTIF(CoreValuesResults[[#This Row],[Gracious Professionalism 1]:[Gracious Professionalism 5]],""))</f>
        <v/>
      </c>
      <c r="V101" s="72" t="str">
        <f>IF(CoreValuesResults[[#This Row],[Team Number]]="","",SUM(CoreValuesResults[[#This Row],[Gracious Professionalism 1]:[Gracious Professionalism 5]]))</f>
        <v/>
      </c>
      <c r="W101"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1" s="116">
        <f>SUM(CoreValuesResults[[#This Row],[Discovery (IP)]:[Fun (RD)]],CoreValuesResults[[#This Row],[Adjusted Gracious Professionalism Score]])</f>
        <v>0</v>
      </c>
      <c r="Y101" s="48">
        <f>IF(CoreValuesResults[[#This Row],[Team Number]]&gt;0,MIN(_xlfn.RANK.EQ(CoreValuesResults[[#This Row],[Core Values Score]],CoreValuesResults[Core Values Score],0),NumberOfTeams),NumberOfTeams+1)</f>
        <v>1</v>
      </c>
    </row>
    <row r="102" spans="1:25" ht="30" customHeight="1">
      <c r="A102" s="88"/>
      <c r="B102" s="89" t="str">
        <f>IF(ISNA(INDEX(OfficialTeamList[Team Name],MATCH(CoreValuesResults[[#This Row],[Team Number]], OfficialTeamList[Team Number],0))),"",INDEX(OfficialTeamList[Team Name],MATCH(CoreValuesResults[[#This Row],[Team Number]], OfficialTeamList[Team Number],0)))</f>
        <v/>
      </c>
      <c r="C102" s="72"/>
      <c r="D102" s="72"/>
      <c r="E102" s="72"/>
      <c r="F102" s="115" t="str">
        <f>_xlfn.IFNA(IF(INDEX('Innovation Project Input'!D:D,MATCH(CoreValuesResults[[#This Row],[Team Number]],'Innovation Project Input'!A:A,0))="","",INDEX('Innovation Project Input'!D:D,MATCH(CoreValuesResults[[#This Row],[Team Number]],'Innovation Project Input'!A:A,0))),"")</f>
        <v/>
      </c>
      <c r="G102" s="115" t="str">
        <f>_xlfn.IFNA(INDEX('Innovation Project Input'!F:F,MATCH(CoreValuesResults[[#This Row],[Team Number]],'Innovation Project Input'!A:A,0)),"")</f>
        <v/>
      </c>
      <c r="H102" s="115" t="str">
        <f>_xlfn.IFNA(INDEX('Innovation Project Input'!G:G,MATCH(CoreValuesResults[[#This Row],[Team Number]],'Innovation Project Input'!A:A,0)),"")</f>
        <v/>
      </c>
      <c r="I102" s="115" t="str">
        <f>_xlfn.IFNA(INDEX('Innovation Project Input'!K:K,MATCH(CoreValuesResults[[#This Row],[Team Number]],'Innovation Project Input'!A:A,0)),"")</f>
        <v/>
      </c>
      <c r="J102" s="115" t="str">
        <f>_xlfn.IFNA(INDEX('Innovation Project Input'!L:L,MATCH(CoreValuesResults[[#This Row],[Team Number]],'Innovation Project Input'!A:A,0)),"")</f>
        <v/>
      </c>
      <c r="K102" s="115" t="str">
        <f>_xlfn.IFNA(INDEX('Robot Design Input'!D:D,MATCH(CoreValuesResults[[#This Row],[Team Number]],'Robot Design Input'!A:A,0)),"")</f>
        <v/>
      </c>
      <c r="L102" s="115" t="str">
        <f>_xlfn.IFNA(INDEX('Robot Design Input'!E:E,MATCH(CoreValuesResults[[#This Row],[Team Number]],'Robot Design Input'!A:A,0)),"")</f>
        <v/>
      </c>
      <c r="M102" s="115" t="str">
        <f>_xlfn.IFNA(INDEX('Robot Design Input'!J:J,MATCH(CoreValuesResults[[#This Row],[Team Number]],'Robot Design Input'!A:A,0)),"")</f>
        <v/>
      </c>
      <c r="N102" s="115" t="str">
        <f>_xlfn.IFNA(INDEX('Robot Design Input'!K:K,MATCH(CoreValuesResults[[#This Row],[Team Number]],'Robot Design Input'!A:A,0)),"")</f>
        <v/>
      </c>
      <c r="O102" s="115" t="str">
        <f>_xlfn.IFNA(INDEX('Robot Design Input'!L:L,MATCH(CoreValuesResults[[#This Row],[Team Number]],'Robot Design Input'!A:A,0)),"")</f>
        <v/>
      </c>
      <c r="P102" s="72" t="str">
        <f>_xlfn.IFNA(IF(INDEX('Robot Game Scores'!I:I,MATCH(CoreValuesResults[[#This Row],[Team Number]],'Robot Game Scores'!B:B,0))="","",INDEX('Robot Game Scores'!I:I,MATCH(CoreValuesResults[[#This Row],[Team Number]],'Robot Game Scores'!B:B,0))),"")</f>
        <v/>
      </c>
      <c r="Q102" s="72" t="str">
        <f>_xlfn.IFNA(IF(INDEX('Robot Game Scores'!J:J,MATCH(CoreValuesResults[[#This Row],[Team Number]],'Robot Game Scores'!B:B,0))="","",INDEX('Robot Game Scores'!J:J,MATCH(CoreValuesResults[[#This Row],[Team Number]],'Robot Game Scores'!B:B,0))),"")</f>
        <v/>
      </c>
      <c r="R102" s="72" t="str">
        <f>_xlfn.IFNA(IF(INDEX('Robot Game Scores'!K:K,MATCH(CoreValuesResults[[#This Row],[Team Number]],'Robot Game Scores'!B:B,0))="","",INDEX('Robot Game Scores'!K:K,MATCH(CoreValuesResults[[#This Row],[Team Number]],'Robot Game Scores'!B:B,0))),"")</f>
        <v/>
      </c>
      <c r="S102" s="72" t="str">
        <f>_xlfn.IFNA(IF(INDEX('Robot Game Scores'!L:L,MATCH(CoreValuesResults[[#This Row],[Team Number]],'Robot Game Scores'!B:B,0))="","",INDEX('Robot Game Scores'!I:I,MATCH(CoreValuesResults[[#This Row],[Team Number]],'Robot Game Scores'!B:B,0))),"")</f>
        <v/>
      </c>
      <c r="T102" s="72" t="str">
        <f>_xlfn.IFNA(IF(INDEX('Robot Game Scores'!M:M,MATCH(CoreValuesResults[[#This Row],[Team Number]],'Robot Game Scores'!B:B,0))="","",INDEX('Robot Game Scores'!M:M,MATCH(CoreValuesResults[[#This Row],[Team Number]],'Robot Game Scores'!B:B,0))),"")</f>
        <v/>
      </c>
      <c r="U102" s="72" t="str">
        <f>IF(CoreValuesResults[[#This Row],[Team Number]]="","",COUNTIF(CoreValuesResults[[#This Row],[Gracious Professionalism 1]:[Gracious Professionalism 5]],""))</f>
        <v/>
      </c>
      <c r="V102" s="72" t="str">
        <f>IF(CoreValuesResults[[#This Row],[Team Number]]="","",SUM(CoreValuesResults[[#This Row],[Gracious Professionalism 1]:[Gracious Professionalism 5]]))</f>
        <v/>
      </c>
      <c r="W102"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2" s="116">
        <f>SUM(CoreValuesResults[[#This Row],[Discovery (IP)]:[Fun (RD)]],CoreValuesResults[[#This Row],[Adjusted Gracious Professionalism Score]])</f>
        <v>0</v>
      </c>
      <c r="Y102" s="48">
        <f>IF(CoreValuesResults[[#This Row],[Team Number]]&gt;0,MIN(_xlfn.RANK.EQ(CoreValuesResults[[#This Row],[Core Values Score]],CoreValuesResults[Core Values Score],0),NumberOfTeams),NumberOfTeams+1)</f>
        <v>1</v>
      </c>
    </row>
    <row r="103" spans="1:25" ht="30" customHeight="1">
      <c r="A103" s="88"/>
      <c r="B103" s="89" t="str">
        <f>IF(ISNA(INDEX(OfficialTeamList[Team Name],MATCH(CoreValuesResults[[#This Row],[Team Number]], OfficialTeamList[Team Number],0))),"",INDEX(OfficialTeamList[Team Name],MATCH(CoreValuesResults[[#This Row],[Team Number]], OfficialTeamList[Team Number],0)))</f>
        <v/>
      </c>
      <c r="C103" s="72"/>
      <c r="D103" s="72"/>
      <c r="E103" s="72"/>
      <c r="F103" s="115" t="str">
        <f>_xlfn.IFNA(IF(INDEX('Innovation Project Input'!D:D,MATCH(CoreValuesResults[[#This Row],[Team Number]],'Innovation Project Input'!A:A,0))="","",INDEX('Innovation Project Input'!D:D,MATCH(CoreValuesResults[[#This Row],[Team Number]],'Innovation Project Input'!A:A,0))),"")</f>
        <v/>
      </c>
      <c r="G103" s="115" t="str">
        <f>_xlfn.IFNA(INDEX('Innovation Project Input'!F:F,MATCH(CoreValuesResults[[#This Row],[Team Number]],'Innovation Project Input'!A:A,0)),"")</f>
        <v/>
      </c>
      <c r="H103" s="115" t="str">
        <f>_xlfn.IFNA(INDEX('Innovation Project Input'!G:G,MATCH(CoreValuesResults[[#This Row],[Team Number]],'Innovation Project Input'!A:A,0)),"")</f>
        <v/>
      </c>
      <c r="I103" s="115" t="str">
        <f>_xlfn.IFNA(INDEX('Innovation Project Input'!K:K,MATCH(CoreValuesResults[[#This Row],[Team Number]],'Innovation Project Input'!A:A,0)),"")</f>
        <v/>
      </c>
      <c r="J103" s="115" t="str">
        <f>_xlfn.IFNA(INDEX('Innovation Project Input'!L:L,MATCH(CoreValuesResults[[#This Row],[Team Number]],'Innovation Project Input'!A:A,0)),"")</f>
        <v/>
      </c>
      <c r="K103" s="115" t="str">
        <f>_xlfn.IFNA(INDEX('Robot Design Input'!D:D,MATCH(CoreValuesResults[[#This Row],[Team Number]],'Robot Design Input'!A:A,0)),"")</f>
        <v/>
      </c>
      <c r="L103" s="115" t="str">
        <f>_xlfn.IFNA(INDEX('Robot Design Input'!E:E,MATCH(CoreValuesResults[[#This Row],[Team Number]],'Robot Design Input'!A:A,0)),"")</f>
        <v/>
      </c>
      <c r="M103" s="115" t="str">
        <f>_xlfn.IFNA(INDEX('Robot Design Input'!J:J,MATCH(CoreValuesResults[[#This Row],[Team Number]],'Robot Design Input'!A:A,0)),"")</f>
        <v/>
      </c>
      <c r="N103" s="115" t="str">
        <f>_xlfn.IFNA(INDEX('Robot Design Input'!K:K,MATCH(CoreValuesResults[[#This Row],[Team Number]],'Robot Design Input'!A:A,0)),"")</f>
        <v/>
      </c>
      <c r="O103" s="115" t="str">
        <f>_xlfn.IFNA(INDEX('Robot Design Input'!L:L,MATCH(CoreValuesResults[[#This Row],[Team Number]],'Robot Design Input'!A:A,0)),"")</f>
        <v/>
      </c>
      <c r="P103" s="72" t="str">
        <f>_xlfn.IFNA(IF(INDEX('Robot Game Scores'!I:I,MATCH(CoreValuesResults[[#This Row],[Team Number]],'Robot Game Scores'!B:B,0))="","",INDEX('Robot Game Scores'!I:I,MATCH(CoreValuesResults[[#This Row],[Team Number]],'Robot Game Scores'!B:B,0))),"")</f>
        <v/>
      </c>
      <c r="Q103" s="72" t="str">
        <f>_xlfn.IFNA(IF(INDEX('Robot Game Scores'!J:J,MATCH(CoreValuesResults[[#This Row],[Team Number]],'Robot Game Scores'!B:B,0))="","",INDEX('Robot Game Scores'!J:J,MATCH(CoreValuesResults[[#This Row],[Team Number]],'Robot Game Scores'!B:B,0))),"")</f>
        <v/>
      </c>
      <c r="R103" s="72" t="str">
        <f>_xlfn.IFNA(IF(INDEX('Robot Game Scores'!K:K,MATCH(CoreValuesResults[[#This Row],[Team Number]],'Robot Game Scores'!B:B,0))="","",INDEX('Robot Game Scores'!K:K,MATCH(CoreValuesResults[[#This Row],[Team Number]],'Robot Game Scores'!B:B,0))),"")</f>
        <v/>
      </c>
      <c r="S103" s="72" t="str">
        <f>_xlfn.IFNA(IF(INDEX('Robot Game Scores'!L:L,MATCH(CoreValuesResults[[#This Row],[Team Number]],'Robot Game Scores'!B:B,0))="","",INDEX('Robot Game Scores'!I:I,MATCH(CoreValuesResults[[#This Row],[Team Number]],'Robot Game Scores'!B:B,0))),"")</f>
        <v/>
      </c>
      <c r="T103" s="72" t="str">
        <f>_xlfn.IFNA(IF(INDEX('Robot Game Scores'!M:M,MATCH(CoreValuesResults[[#This Row],[Team Number]],'Robot Game Scores'!B:B,0))="","",INDEX('Robot Game Scores'!M:M,MATCH(CoreValuesResults[[#This Row],[Team Number]],'Robot Game Scores'!B:B,0))),"")</f>
        <v/>
      </c>
      <c r="U103" s="72" t="str">
        <f>IF(CoreValuesResults[[#This Row],[Team Number]]="","",COUNTIF(CoreValuesResults[[#This Row],[Gracious Professionalism 1]:[Gracious Professionalism 5]],""))</f>
        <v/>
      </c>
      <c r="V103" s="72" t="str">
        <f>IF(CoreValuesResults[[#This Row],[Team Number]]="","",SUM(CoreValuesResults[[#This Row],[Gracious Professionalism 1]:[Gracious Professionalism 5]]))</f>
        <v/>
      </c>
      <c r="W103"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3" s="116">
        <f>SUM(CoreValuesResults[[#This Row],[Discovery (IP)]:[Fun (RD)]],CoreValuesResults[[#This Row],[Adjusted Gracious Professionalism Score]])</f>
        <v>0</v>
      </c>
      <c r="Y103" s="48">
        <f>IF(CoreValuesResults[[#This Row],[Team Number]]&gt;0,MIN(_xlfn.RANK.EQ(CoreValuesResults[[#This Row],[Core Values Score]],CoreValuesResults[Core Values Score],0),NumberOfTeams),NumberOfTeams+1)</f>
        <v>1</v>
      </c>
    </row>
    <row r="104" spans="1:25" ht="30" customHeight="1">
      <c r="A104" s="88"/>
      <c r="B104" s="89" t="str">
        <f>IF(ISNA(INDEX(OfficialTeamList[Team Name],MATCH(CoreValuesResults[[#This Row],[Team Number]], OfficialTeamList[Team Number],0))),"",INDEX(OfficialTeamList[Team Name],MATCH(CoreValuesResults[[#This Row],[Team Number]], OfficialTeamList[Team Number],0)))</f>
        <v/>
      </c>
      <c r="C104" s="72"/>
      <c r="D104" s="72"/>
      <c r="E104" s="72"/>
      <c r="F104" s="115" t="str">
        <f>_xlfn.IFNA(IF(INDEX('Innovation Project Input'!D:D,MATCH(CoreValuesResults[[#This Row],[Team Number]],'Innovation Project Input'!A:A,0))="","",INDEX('Innovation Project Input'!D:D,MATCH(CoreValuesResults[[#This Row],[Team Number]],'Innovation Project Input'!A:A,0))),"")</f>
        <v/>
      </c>
      <c r="G104" s="115" t="str">
        <f>_xlfn.IFNA(INDEX('Innovation Project Input'!F:F,MATCH(CoreValuesResults[[#This Row],[Team Number]],'Innovation Project Input'!A:A,0)),"")</f>
        <v/>
      </c>
      <c r="H104" s="115" t="str">
        <f>_xlfn.IFNA(INDEX('Innovation Project Input'!G:G,MATCH(CoreValuesResults[[#This Row],[Team Number]],'Innovation Project Input'!A:A,0)),"")</f>
        <v/>
      </c>
      <c r="I104" s="115" t="str">
        <f>_xlfn.IFNA(INDEX('Innovation Project Input'!K:K,MATCH(CoreValuesResults[[#This Row],[Team Number]],'Innovation Project Input'!A:A,0)),"")</f>
        <v/>
      </c>
      <c r="J104" s="115" t="str">
        <f>_xlfn.IFNA(INDEX('Innovation Project Input'!L:L,MATCH(CoreValuesResults[[#This Row],[Team Number]],'Innovation Project Input'!A:A,0)),"")</f>
        <v/>
      </c>
      <c r="K104" s="115" t="str">
        <f>_xlfn.IFNA(INDEX('Robot Design Input'!D:D,MATCH(CoreValuesResults[[#This Row],[Team Number]],'Robot Design Input'!A:A,0)),"")</f>
        <v/>
      </c>
      <c r="L104" s="115" t="str">
        <f>_xlfn.IFNA(INDEX('Robot Design Input'!E:E,MATCH(CoreValuesResults[[#This Row],[Team Number]],'Robot Design Input'!A:A,0)),"")</f>
        <v/>
      </c>
      <c r="M104" s="115" t="str">
        <f>_xlfn.IFNA(INDEX('Robot Design Input'!J:J,MATCH(CoreValuesResults[[#This Row],[Team Number]],'Robot Design Input'!A:A,0)),"")</f>
        <v/>
      </c>
      <c r="N104" s="115" t="str">
        <f>_xlfn.IFNA(INDEX('Robot Design Input'!K:K,MATCH(CoreValuesResults[[#This Row],[Team Number]],'Robot Design Input'!A:A,0)),"")</f>
        <v/>
      </c>
      <c r="O104" s="115" t="str">
        <f>_xlfn.IFNA(INDEX('Robot Design Input'!L:L,MATCH(CoreValuesResults[[#This Row],[Team Number]],'Robot Design Input'!A:A,0)),"")</f>
        <v/>
      </c>
      <c r="P104" s="72" t="str">
        <f>_xlfn.IFNA(IF(INDEX('Robot Game Scores'!I:I,MATCH(CoreValuesResults[[#This Row],[Team Number]],'Robot Game Scores'!B:B,0))="","",INDEX('Robot Game Scores'!I:I,MATCH(CoreValuesResults[[#This Row],[Team Number]],'Robot Game Scores'!B:B,0))),"")</f>
        <v/>
      </c>
      <c r="Q104" s="72" t="str">
        <f>_xlfn.IFNA(IF(INDEX('Robot Game Scores'!J:J,MATCH(CoreValuesResults[[#This Row],[Team Number]],'Robot Game Scores'!B:B,0))="","",INDEX('Robot Game Scores'!J:J,MATCH(CoreValuesResults[[#This Row],[Team Number]],'Robot Game Scores'!B:B,0))),"")</f>
        <v/>
      </c>
      <c r="R104" s="72" t="str">
        <f>_xlfn.IFNA(IF(INDEX('Robot Game Scores'!K:K,MATCH(CoreValuesResults[[#This Row],[Team Number]],'Robot Game Scores'!B:B,0))="","",INDEX('Robot Game Scores'!K:K,MATCH(CoreValuesResults[[#This Row],[Team Number]],'Robot Game Scores'!B:B,0))),"")</f>
        <v/>
      </c>
      <c r="S104" s="72" t="str">
        <f>_xlfn.IFNA(IF(INDEX('Robot Game Scores'!L:L,MATCH(CoreValuesResults[[#This Row],[Team Number]],'Robot Game Scores'!B:B,0))="","",INDEX('Robot Game Scores'!I:I,MATCH(CoreValuesResults[[#This Row],[Team Number]],'Robot Game Scores'!B:B,0))),"")</f>
        <v/>
      </c>
      <c r="T104" s="72" t="str">
        <f>_xlfn.IFNA(IF(INDEX('Robot Game Scores'!M:M,MATCH(CoreValuesResults[[#This Row],[Team Number]],'Robot Game Scores'!B:B,0))="","",INDEX('Robot Game Scores'!M:M,MATCH(CoreValuesResults[[#This Row],[Team Number]],'Robot Game Scores'!B:B,0))),"")</f>
        <v/>
      </c>
      <c r="U104" s="72" t="str">
        <f>IF(CoreValuesResults[[#This Row],[Team Number]]="","",COUNTIF(CoreValuesResults[[#This Row],[Gracious Professionalism 1]:[Gracious Professionalism 5]],""))</f>
        <v/>
      </c>
      <c r="V104" s="72" t="str">
        <f>IF(CoreValuesResults[[#This Row],[Team Number]]="","",SUM(CoreValuesResults[[#This Row],[Gracious Professionalism 1]:[Gracious Professionalism 5]]))</f>
        <v/>
      </c>
      <c r="W104"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4" s="116">
        <f>SUM(CoreValuesResults[[#This Row],[Discovery (IP)]:[Fun (RD)]],CoreValuesResults[[#This Row],[Adjusted Gracious Professionalism Score]])</f>
        <v>0</v>
      </c>
      <c r="Y104" s="48">
        <f>IF(CoreValuesResults[[#This Row],[Team Number]]&gt;0,MIN(_xlfn.RANK.EQ(CoreValuesResults[[#This Row],[Core Values Score]],CoreValuesResults[Core Values Score],0),NumberOfTeams),NumberOfTeams+1)</f>
        <v>1</v>
      </c>
    </row>
    <row r="105" spans="1:25" ht="30" customHeight="1">
      <c r="A105" s="88"/>
      <c r="B105" s="89" t="str">
        <f>IF(ISNA(INDEX(OfficialTeamList[Team Name],MATCH(CoreValuesResults[[#This Row],[Team Number]], OfficialTeamList[Team Number],0))),"",INDEX(OfficialTeamList[Team Name],MATCH(CoreValuesResults[[#This Row],[Team Number]], OfficialTeamList[Team Number],0)))</f>
        <v/>
      </c>
      <c r="C105" s="72"/>
      <c r="D105" s="72"/>
      <c r="E105" s="72"/>
      <c r="F105" s="115" t="str">
        <f>_xlfn.IFNA(IF(INDEX('Innovation Project Input'!D:D,MATCH(CoreValuesResults[[#This Row],[Team Number]],'Innovation Project Input'!A:A,0))="","",INDEX('Innovation Project Input'!D:D,MATCH(CoreValuesResults[[#This Row],[Team Number]],'Innovation Project Input'!A:A,0))),"")</f>
        <v/>
      </c>
      <c r="G105" s="115" t="str">
        <f>_xlfn.IFNA(INDEX('Innovation Project Input'!F:F,MATCH(CoreValuesResults[[#This Row],[Team Number]],'Innovation Project Input'!A:A,0)),"")</f>
        <v/>
      </c>
      <c r="H105" s="115" t="str">
        <f>_xlfn.IFNA(INDEX('Innovation Project Input'!G:G,MATCH(CoreValuesResults[[#This Row],[Team Number]],'Innovation Project Input'!A:A,0)),"")</f>
        <v/>
      </c>
      <c r="I105" s="115" t="str">
        <f>_xlfn.IFNA(INDEX('Innovation Project Input'!K:K,MATCH(CoreValuesResults[[#This Row],[Team Number]],'Innovation Project Input'!A:A,0)),"")</f>
        <v/>
      </c>
      <c r="J105" s="115" t="str">
        <f>_xlfn.IFNA(INDEX('Innovation Project Input'!L:L,MATCH(CoreValuesResults[[#This Row],[Team Number]],'Innovation Project Input'!A:A,0)),"")</f>
        <v/>
      </c>
      <c r="K105" s="115" t="str">
        <f>_xlfn.IFNA(INDEX('Robot Design Input'!D:D,MATCH(CoreValuesResults[[#This Row],[Team Number]],'Robot Design Input'!A:A,0)),"")</f>
        <v/>
      </c>
      <c r="L105" s="115" t="str">
        <f>_xlfn.IFNA(INDEX('Robot Design Input'!E:E,MATCH(CoreValuesResults[[#This Row],[Team Number]],'Robot Design Input'!A:A,0)),"")</f>
        <v/>
      </c>
      <c r="M105" s="115" t="str">
        <f>_xlfn.IFNA(INDEX('Robot Design Input'!J:J,MATCH(CoreValuesResults[[#This Row],[Team Number]],'Robot Design Input'!A:A,0)),"")</f>
        <v/>
      </c>
      <c r="N105" s="115" t="str">
        <f>_xlfn.IFNA(INDEX('Robot Design Input'!K:K,MATCH(CoreValuesResults[[#This Row],[Team Number]],'Robot Design Input'!A:A,0)),"")</f>
        <v/>
      </c>
      <c r="O105" s="115" t="str">
        <f>_xlfn.IFNA(INDEX('Robot Design Input'!L:L,MATCH(CoreValuesResults[[#This Row],[Team Number]],'Robot Design Input'!A:A,0)),"")</f>
        <v/>
      </c>
      <c r="P105" s="72" t="str">
        <f>_xlfn.IFNA(IF(INDEX('Robot Game Scores'!I:I,MATCH(CoreValuesResults[[#This Row],[Team Number]],'Robot Game Scores'!B:B,0))="","",INDEX('Robot Game Scores'!I:I,MATCH(CoreValuesResults[[#This Row],[Team Number]],'Robot Game Scores'!B:B,0))),"")</f>
        <v/>
      </c>
      <c r="Q105" s="72" t="str">
        <f>_xlfn.IFNA(IF(INDEX('Robot Game Scores'!J:J,MATCH(CoreValuesResults[[#This Row],[Team Number]],'Robot Game Scores'!B:B,0))="","",INDEX('Robot Game Scores'!J:J,MATCH(CoreValuesResults[[#This Row],[Team Number]],'Robot Game Scores'!B:B,0))),"")</f>
        <v/>
      </c>
      <c r="R105" s="72" t="str">
        <f>_xlfn.IFNA(IF(INDEX('Robot Game Scores'!K:K,MATCH(CoreValuesResults[[#This Row],[Team Number]],'Robot Game Scores'!B:B,0))="","",INDEX('Robot Game Scores'!K:K,MATCH(CoreValuesResults[[#This Row],[Team Number]],'Robot Game Scores'!B:B,0))),"")</f>
        <v/>
      </c>
      <c r="S105" s="72" t="str">
        <f>_xlfn.IFNA(IF(INDEX('Robot Game Scores'!L:L,MATCH(CoreValuesResults[[#This Row],[Team Number]],'Robot Game Scores'!B:B,0))="","",INDEX('Robot Game Scores'!I:I,MATCH(CoreValuesResults[[#This Row],[Team Number]],'Robot Game Scores'!B:B,0))),"")</f>
        <v/>
      </c>
      <c r="T105" s="72" t="str">
        <f>_xlfn.IFNA(IF(INDEX('Robot Game Scores'!M:M,MATCH(CoreValuesResults[[#This Row],[Team Number]],'Robot Game Scores'!B:B,0))="","",INDEX('Robot Game Scores'!M:M,MATCH(CoreValuesResults[[#This Row],[Team Number]],'Robot Game Scores'!B:B,0))),"")</f>
        <v/>
      </c>
      <c r="U105" s="72" t="str">
        <f>IF(CoreValuesResults[[#This Row],[Team Number]]="","",COUNTIF(CoreValuesResults[[#This Row],[Gracious Professionalism 1]:[Gracious Professionalism 5]],""))</f>
        <v/>
      </c>
      <c r="V105" s="72" t="str">
        <f>IF(CoreValuesResults[[#This Row],[Team Number]]="","",SUM(CoreValuesResults[[#This Row],[Gracious Professionalism 1]:[Gracious Professionalism 5]]))</f>
        <v/>
      </c>
      <c r="W105"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5" s="116">
        <f>SUM(CoreValuesResults[[#This Row],[Discovery (IP)]:[Fun (RD)]],CoreValuesResults[[#This Row],[Adjusted Gracious Professionalism Score]])</f>
        <v>0</v>
      </c>
      <c r="Y105" s="48">
        <f>IF(CoreValuesResults[[#This Row],[Team Number]]&gt;0,MIN(_xlfn.RANK.EQ(CoreValuesResults[[#This Row],[Core Values Score]],CoreValuesResults[Core Values Score],0),NumberOfTeams),NumberOfTeams+1)</f>
        <v>1</v>
      </c>
    </row>
    <row r="106" spans="1:25" ht="30" customHeight="1">
      <c r="A106" s="88"/>
      <c r="B106" s="89" t="str">
        <f>IF(ISNA(INDEX(OfficialTeamList[Team Name],MATCH(CoreValuesResults[[#This Row],[Team Number]], OfficialTeamList[Team Number],0))),"",INDEX(OfficialTeamList[Team Name],MATCH(CoreValuesResults[[#This Row],[Team Number]], OfficialTeamList[Team Number],0)))</f>
        <v/>
      </c>
      <c r="C106" s="72"/>
      <c r="D106" s="72"/>
      <c r="E106" s="72"/>
      <c r="F106" s="115" t="str">
        <f>_xlfn.IFNA(IF(INDEX('Innovation Project Input'!D:D,MATCH(CoreValuesResults[[#This Row],[Team Number]],'Innovation Project Input'!A:A,0))="","",INDEX('Innovation Project Input'!D:D,MATCH(CoreValuesResults[[#This Row],[Team Number]],'Innovation Project Input'!A:A,0))),"")</f>
        <v/>
      </c>
      <c r="G106" s="115" t="str">
        <f>_xlfn.IFNA(INDEX('Innovation Project Input'!F:F,MATCH(CoreValuesResults[[#This Row],[Team Number]],'Innovation Project Input'!A:A,0)),"")</f>
        <v/>
      </c>
      <c r="H106" s="115" t="str">
        <f>_xlfn.IFNA(INDEX('Innovation Project Input'!G:G,MATCH(CoreValuesResults[[#This Row],[Team Number]],'Innovation Project Input'!A:A,0)),"")</f>
        <v/>
      </c>
      <c r="I106" s="115" t="str">
        <f>_xlfn.IFNA(INDEX('Innovation Project Input'!K:K,MATCH(CoreValuesResults[[#This Row],[Team Number]],'Innovation Project Input'!A:A,0)),"")</f>
        <v/>
      </c>
      <c r="J106" s="115" t="str">
        <f>_xlfn.IFNA(INDEX('Innovation Project Input'!L:L,MATCH(CoreValuesResults[[#This Row],[Team Number]],'Innovation Project Input'!A:A,0)),"")</f>
        <v/>
      </c>
      <c r="K106" s="115" t="str">
        <f>_xlfn.IFNA(INDEX('Robot Design Input'!D:D,MATCH(CoreValuesResults[[#This Row],[Team Number]],'Robot Design Input'!A:A,0)),"")</f>
        <v/>
      </c>
      <c r="L106" s="115" t="str">
        <f>_xlfn.IFNA(INDEX('Robot Design Input'!E:E,MATCH(CoreValuesResults[[#This Row],[Team Number]],'Robot Design Input'!A:A,0)),"")</f>
        <v/>
      </c>
      <c r="M106" s="115" t="str">
        <f>_xlfn.IFNA(INDEX('Robot Design Input'!J:J,MATCH(CoreValuesResults[[#This Row],[Team Number]],'Robot Design Input'!A:A,0)),"")</f>
        <v/>
      </c>
      <c r="N106" s="115" t="str">
        <f>_xlfn.IFNA(INDEX('Robot Design Input'!K:K,MATCH(CoreValuesResults[[#This Row],[Team Number]],'Robot Design Input'!A:A,0)),"")</f>
        <v/>
      </c>
      <c r="O106" s="115" t="str">
        <f>_xlfn.IFNA(INDEX('Robot Design Input'!L:L,MATCH(CoreValuesResults[[#This Row],[Team Number]],'Robot Design Input'!A:A,0)),"")</f>
        <v/>
      </c>
      <c r="P106" s="72" t="str">
        <f>_xlfn.IFNA(IF(INDEX('Robot Game Scores'!I:I,MATCH(CoreValuesResults[[#This Row],[Team Number]],'Robot Game Scores'!B:B,0))="","",INDEX('Robot Game Scores'!I:I,MATCH(CoreValuesResults[[#This Row],[Team Number]],'Robot Game Scores'!B:B,0))),"")</f>
        <v/>
      </c>
      <c r="Q106" s="72" t="str">
        <f>_xlfn.IFNA(IF(INDEX('Robot Game Scores'!J:J,MATCH(CoreValuesResults[[#This Row],[Team Number]],'Robot Game Scores'!B:B,0))="","",INDEX('Robot Game Scores'!J:J,MATCH(CoreValuesResults[[#This Row],[Team Number]],'Robot Game Scores'!B:B,0))),"")</f>
        <v/>
      </c>
      <c r="R106" s="72" t="str">
        <f>_xlfn.IFNA(IF(INDEX('Robot Game Scores'!K:K,MATCH(CoreValuesResults[[#This Row],[Team Number]],'Robot Game Scores'!B:B,0))="","",INDEX('Robot Game Scores'!K:K,MATCH(CoreValuesResults[[#This Row],[Team Number]],'Robot Game Scores'!B:B,0))),"")</f>
        <v/>
      </c>
      <c r="S106" s="72" t="str">
        <f>_xlfn.IFNA(IF(INDEX('Robot Game Scores'!L:L,MATCH(CoreValuesResults[[#This Row],[Team Number]],'Robot Game Scores'!B:B,0))="","",INDEX('Robot Game Scores'!I:I,MATCH(CoreValuesResults[[#This Row],[Team Number]],'Robot Game Scores'!B:B,0))),"")</f>
        <v/>
      </c>
      <c r="T106" s="72" t="str">
        <f>_xlfn.IFNA(IF(INDEX('Robot Game Scores'!M:M,MATCH(CoreValuesResults[[#This Row],[Team Number]],'Robot Game Scores'!B:B,0))="","",INDEX('Robot Game Scores'!M:M,MATCH(CoreValuesResults[[#This Row],[Team Number]],'Robot Game Scores'!B:B,0))),"")</f>
        <v/>
      </c>
      <c r="U106" s="72" t="str">
        <f>IF(CoreValuesResults[[#This Row],[Team Number]]="","",COUNTIF(CoreValuesResults[[#This Row],[Gracious Professionalism 1]:[Gracious Professionalism 5]],""))</f>
        <v/>
      </c>
      <c r="V106" s="72" t="str">
        <f>IF(CoreValuesResults[[#This Row],[Team Number]]="","",SUM(CoreValuesResults[[#This Row],[Gracious Professionalism 1]:[Gracious Professionalism 5]]))</f>
        <v/>
      </c>
      <c r="W106"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6" s="116">
        <f>SUM(CoreValuesResults[[#This Row],[Discovery (IP)]:[Fun (RD)]],CoreValuesResults[[#This Row],[Adjusted Gracious Professionalism Score]])</f>
        <v>0</v>
      </c>
      <c r="Y106" s="48">
        <f>IF(CoreValuesResults[[#This Row],[Team Number]]&gt;0,MIN(_xlfn.RANK.EQ(CoreValuesResults[[#This Row],[Core Values Score]],CoreValuesResults[Core Values Score],0),NumberOfTeams),NumberOfTeams+1)</f>
        <v>1</v>
      </c>
    </row>
    <row r="107" spans="1:25" ht="30" customHeight="1">
      <c r="A107" s="88"/>
      <c r="B107" s="89" t="str">
        <f>IF(ISNA(INDEX(OfficialTeamList[Team Name],MATCH(CoreValuesResults[[#This Row],[Team Number]], OfficialTeamList[Team Number],0))),"",INDEX(OfficialTeamList[Team Name],MATCH(CoreValuesResults[[#This Row],[Team Number]], OfficialTeamList[Team Number],0)))</f>
        <v/>
      </c>
      <c r="C107" s="72"/>
      <c r="D107" s="72"/>
      <c r="E107" s="72"/>
      <c r="F107" s="115" t="str">
        <f>_xlfn.IFNA(IF(INDEX('Innovation Project Input'!D:D,MATCH(CoreValuesResults[[#This Row],[Team Number]],'Innovation Project Input'!A:A,0))="","",INDEX('Innovation Project Input'!D:D,MATCH(CoreValuesResults[[#This Row],[Team Number]],'Innovation Project Input'!A:A,0))),"")</f>
        <v/>
      </c>
      <c r="G107" s="115" t="str">
        <f>_xlfn.IFNA(INDEX('Innovation Project Input'!F:F,MATCH(CoreValuesResults[[#This Row],[Team Number]],'Innovation Project Input'!A:A,0)),"")</f>
        <v/>
      </c>
      <c r="H107" s="115" t="str">
        <f>_xlfn.IFNA(INDEX('Innovation Project Input'!G:G,MATCH(CoreValuesResults[[#This Row],[Team Number]],'Innovation Project Input'!A:A,0)),"")</f>
        <v/>
      </c>
      <c r="I107" s="115" t="str">
        <f>_xlfn.IFNA(INDEX('Innovation Project Input'!K:K,MATCH(CoreValuesResults[[#This Row],[Team Number]],'Innovation Project Input'!A:A,0)),"")</f>
        <v/>
      </c>
      <c r="J107" s="115" t="str">
        <f>_xlfn.IFNA(INDEX('Innovation Project Input'!L:L,MATCH(CoreValuesResults[[#This Row],[Team Number]],'Innovation Project Input'!A:A,0)),"")</f>
        <v/>
      </c>
      <c r="K107" s="115" t="str">
        <f>_xlfn.IFNA(INDEX('Robot Design Input'!D:D,MATCH(CoreValuesResults[[#This Row],[Team Number]],'Robot Design Input'!A:A,0)),"")</f>
        <v/>
      </c>
      <c r="L107" s="115" t="str">
        <f>_xlfn.IFNA(INDEX('Robot Design Input'!E:E,MATCH(CoreValuesResults[[#This Row],[Team Number]],'Robot Design Input'!A:A,0)),"")</f>
        <v/>
      </c>
      <c r="M107" s="115" t="str">
        <f>_xlfn.IFNA(INDEX('Robot Design Input'!J:J,MATCH(CoreValuesResults[[#This Row],[Team Number]],'Robot Design Input'!A:A,0)),"")</f>
        <v/>
      </c>
      <c r="N107" s="115" t="str">
        <f>_xlfn.IFNA(INDEX('Robot Design Input'!K:K,MATCH(CoreValuesResults[[#This Row],[Team Number]],'Robot Design Input'!A:A,0)),"")</f>
        <v/>
      </c>
      <c r="O107" s="115" t="str">
        <f>_xlfn.IFNA(INDEX('Robot Design Input'!L:L,MATCH(CoreValuesResults[[#This Row],[Team Number]],'Robot Design Input'!A:A,0)),"")</f>
        <v/>
      </c>
      <c r="P107" s="72" t="str">
        <f>_xlfn.IFNA(IF(INDEX('Robot Game Scores'!I:I,MATCH(CoreValuesResults[[#This Row],[Team Number]],'Robot Game Scores'!B:B,0))="","",INDEX('Robot Game Scores'!I:I,MATCH(CoreValuesResults[[#This Row],[Team Number]],'Robot Game Scores'!B:B,0))),"")</f>
        <v/>
      </c>
      <c r="Q107" s="72" t="str">
        <f>_xlfn.IFNA(IF(INDEX('Robot Game Scores'!J:J,MATCH(CoreValuesResults[[#This Row],[Team Number]],'Robot Game Scores'!B:B,0))="","",INDEX('Robot Game Scores'!J:J,MATCH(CoreValuesResults[[#This Row],[Team Number]],'Robot Game Scores'!B:B,0))),"")</f>
        <v/>
      </c>
      <c r="R107" s="72" t="str">
        <f>_xlfn.IFNA(IF(INDEX('Robot Game Scores'!K:K,MATCH(CoreValuesResults[[#This Row],[Team Number]],'Robot Game Scores'!B:B,0))="","",INDEX('Robot Game Scores'!K:K,MATCH(CoreValuesResults[[#This Row],[Team Number]],'Robot Game Scores'!B:B,0))),"")</f>
        <v/>
      </c>
      <c r="S107" s="72" t="str">
        <f>_xlfn.IFNA(IF(INDEX('Robot Game Scores'!L:L,MATCH(CoreValuesResults[[#This Row],[Team Number]],'Robot Game Scores'!B:B,0))="","",INDEX('Robot Game Scores'!I:I,MATCH(CoreValuesResults[[#This Row],[Team Number]],'Robot Game Scores'!B:B,0))),"")</f>
        <v/>
      </c>
      <c r="T107" s="72" t="str">
        <f>_xlfn.IFNA(IF(INDEX('Robot Game Scores'!M:M,MATCH(CoreValuesResults[[#This Row],[Team Number]],'Robot Game Scores'!B:B,0))="","",INDEX('Robot Game Scores'!M:M,MATCH(CoreValuesResults[[#This Row],[Team Number]],'Robot Game Scores'!B:B,0))),"")</f>
        <v/>
      </c>
      <c r="U107" s="72" t="str">
        <f>IF(CoreValuesResults[[#This Row],[Team Number]]="","",COUNTIF(CoreValuesResults[[#This Row],[Gracious Professionalism 1]:[Gracious Professionalism 5]],""))</f>
        <v/>
      </c>
      <c r="V107" s="72" t="str">
        <f>IF(CoreValuesResults[[#This Row],[Team Number]]="","",SUM(CoreValuesResults[[#This Row],[Gracious Professionalism 1]:[Gracious Professionalism 5]]))</f>
        <v/>
      </c>
      <c r="W107"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7" s="116">
        <f>SUM(CoreValuesResults[[#This Row],[Discovery (IP)]:[Fun (RD)]],CoreValuesResults[[#This Row],[Adjusted Gracious Professionalism Score]])</f>
        <v>0</v>
      </c>
      <c r="Y107" s="48">
        <f>IF(CoreValuesResults[[#This Row],[Team Number]]&gt;0,MIN(_xlfn.RANK.EQ(CoreValuesResults[[#This Row],[Core Values Score]],CoreValuesResults[Core Values Score],0),NumberOfTeams),NumberOfTeams+1)</f>
        <v>1</v>
      </c>
    </row>
    <row r="108" spans="1:25" ht="30" customHeight="1">
      <c r="A108" s="88"/>
      <c r="B108" s="89" t="str">
        <f>IF(ISNA(INDEX(OfficialTeamList[Team Name],MATCH(CoreValuesResults[[#This Row],[Team Number]], OfficialTeamList[Team Number],0))),"",INDEX(OfficialTeamList[Team Name],MATCH(CoreValuesResults[[#This Row],[Team Number]], OfficialTeamList[Team Number],0)))</f>
        <v/>
      </c>
      <c r="C108" s="72"/>
      <c r="D108" s="72"/>
      <c r="E108" s="72"/>
      <c r="F108" s="115" t="str">
        <f>_xlfn.IFNA(IF(INDEX('Innovation Project Input'!D:D,MATCH(CoreValuesResults[[#This Row],[Team Number]],'Innovation Project Input'!A:A,0))="","",INDEX('Innovation Project Input'!D:D,MATCH(CoreValuesResults[[#This Row],[Team Number]],'Innovation Project Input'!A:A,0))),"")</f>
        <v/>
      </c>
      <c r="G108" s="115" t="str">
        <f>_xlfn.IFNA(INDEX('Innovation Project Input'!F:F,MATCH(CoreValuesResults[[#This Row],[Team Number]],'Innovation Project Input'!A:A,0)),"")</f>
        <v/>
      </c>
      <c r="H108" s="115" t="str">
        <f>_xlfn.IFNA(INDEX('Innovation Project Input'!G:G,MATCH(CoreValuesResults[[#This Row],[Team Number]],'Innovation Project Input'!A:A,0)),"")</f>
        <v/>
      </c>
      <c r="I108" s="115" t="str">
        <f>_xlfn.IFNA(INDEX('Innovation Project Input'!K:K,MATCH(CoreValuesResults[[#This Row],[Team Number]],'Innovation Project Input'!A:A,0)),"")</f>
        <v/>
      </c>
      <c r="J108" s="115" t="str">
        <f>_xlfn.IFNA(INDEX('Innovation Project Input'!L:L,MATCH(CoreValuesResults[[#This Row],[Team Number]],'Innovation Project Input'!A:A,0)),"")</f>
        <v/>
      </c>
      <c r="K108" s="115" t="str">
        <f>_xlfn.IFNA(INDEX('Robot Design Input'!D:D,MATCH(CoreValuesResults[[#This Row],[Team Number]],'Robot Design Input'!A:A,0)),"")</f>
        <v/>
      </c>
      <c r="L108" s="115" t="str">
        <f>_xlfn.IFNA(INDEX('Robot Design Input'!E:E,MATCH(CoreValuesResults[[#This Row],[Team Number]],'Robot Design Input'!A:A,0)),"")</f>
        <v/>
      </c>
      <c r="M108" s="115" t="str">
        <f>_xlfn.IFNA(INDEX('Robot Design Input'!J:J,MATCH(CoreValuesResults[[#This Row],[Team Number]],'Robot Design Input'!A:A,0)),"")</f>
        <v/>
      </c>
      <c r="N108" s="115" t="str">
        <f>_xlfn.IFNA(INDEX('Robot Design Input'!K:K,MATCH(CoreValuesResults[[#This Row],[Team Number]],'Robot Design Input'!A:A,0)),"")</f>
        <v/>
      </c>
      <c r="O108" s="115" t="str">
        <f>_xlfn.IFNA(INDEX('Robot Design Input'!L:L,MATCH(CoreValuesResults[[#This Row],[Team Number]],'Robot Design Input'!A:A,0)),"")</f>
        <v/>
      </c>
      <c r="P108" s="72" t="str">
        <f>_xlfn.IFNA(IF(INDEX('Robot Game Scores'!I:I,MATCH(CoreValuesResults[[#This Row],[Team Number]],'Robot Game Scores'!B:B,0))="","",INDEX('Robot Game Scores'!I:I,MATCH(CoreValuesResults[[#This Row],[Team Number]],'Robot Game Scores'!B:B,0))),"")</f>
        <v/>
      </c>
      <c r="Q108" s="72" t="str">
        <f>_xlfn.IFNA(IF(INDEX('Robot Game Scores'!J:J,MATCH(CoreValuesResults[[#This Row],[Team Number]],'Robot Game Scores'!B:B,0))="","",INDEX('Robot Game Scores'!J:J,MATCH(CoreValuesResults[[#This Row],[Team Number]],'Robot Game Scores'!B:B,0))),"")</f>
        <v/>
      </c>
      <c r="R108" s="72" t="str">
        <f>_xlfn.IFNA(IF(INDEX('Robot Game Scores'!K:K,MATCH(CoreValuesResults[[#This Row],[Team Number]],'Robot Game Scores'!B:B,0))="","",INDEX('Robot Game Scores'!K:K,MATCH(CoreValuesResults[[#This Row],[Team Number]],'Robot Game Scores'!B:B,0))),"")</f>
        <v/>
      </c>
      <c r="S108" s="72" t="str">
        <f>_xlfn.IFNA(IF(INDEX('Robot Game Scores'!L:L,MATCH(CoreValuesResults[[#This Row],[Team Number]],'Robot Game Scores'!B:B,0))="","",INDEX('Robot Game Scores'!I:I,MATCH(CoreValuesResults[[#This Row],[Team Number]],'Robot Game Scores'!B:B,0))),"")</f>
        <v/>
      </c>
      <c r="T108" s="72" t="str">
        <f>_xlfn.IFNA(IF(INDEX('Robot Game Scores'!M:M,MATCH(CoreValuesResults[[#This Row],[Team Number]],'Robot Game Scores'!B:B,0))="","",INDEX('Robot Game Scores'!M:M,MATCH(CoreValuesResults[[#This Row],[Team Number]],'Robot Game Scores'!B:B,0))),"")</f>
        <v/>
      </c>
      <c r="U108" s="72" t="str">
        <f>IF(CoreValuesResults[[#This Row],[Team Number]]="","",COUNTIF(CoreValuesResults[[#This Row],[Gracious Professionalism 1]:[Gracious Professionalism 5]],""))</f>
        <v/>
      </c>
      <c r="V108" s="72" t="str">
        <f>IF(CoreValuesResults[[#This Row],[Team Number]]="","",SUM(CoreValuesResults[[#This Row],[Gracious Professionalism 1]:[Gracious Professionalism 5]]))</f>
        <v/>
      </c>
      <c r="W108"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8" s="116">
        <f>SUM(CoreValuesResults[[#This Row],[Discovery (IP)]:[Fun (RD)]],CoreValuesResults[[#This Row],[Adjusted Gracious Professionalism Score]])</f>
        <v>0</v>
      </c>
      <c r="Y108" s="48">
        <f>IF(CoreValuesResults[[#This Row],[Team Number]]&gt;0,MIN(_xlfn.RANK.EQ(CoreValuesResults[[#This Row],[Core Values Score]],CoreValuesResults[Core Values Score],0),NumberOfTeams),NumberOfTeams+1)</f>
        <v>1</v>
      </c>
    </row>
    <row r="109" spans="1:25" ht="30" customHeight="1">
      <c r="A109" s="88"/>
      <c r="B109" s="89" t="str">
        <f>IF(ISNA(INDEX(OfficialTeamList[Team Name],MATCH(CoreValuesResults[[#This Row],[Team Number]], OfficialTeamList[Team Number],0))),"",INDEX(OfficialTeamList[Team Name],MATCH(CoreValuesResults[[#This Row],[Team Number]], OfficialTeamList[Team Number],0)))</f>
        <v/>
      </c>
      <c r="C109" s="72"/>
      <c r="D109" s="72"/>
      <c r="E109" s="72"/>
      <c r="F109" s="115" t="str">
        <f>_xlfn.IFNA(IF(INDEX('Innovation Project Input'!D:D,MATCH(CoreValuesResults[[#This Row],[Team Number]],'Innovation Project Input'!A:A,0))="","",INDEX('Innovation Project Input'!D:D,MATCH(CoreValuesResults[[#This Row],[Team Number]],'Innovation Project Input'!A:A,0))),"")</f>
        <v/>
      </c>
      <c r="G109" s="115" t="str">
        <f>_xlfn.IFNA(INDEX('Innovation Project Input'!F:F,MATCH(CoreValuesResults[[#This Row],[Team Number]],'Innovation Project Input'!A:A,0)),"")</f>
        <v/>
      </c>
      <c r="H109" s="115" t="str">
        <f>_xlfn.IFNA(INDEX('Innovation Project Input'!G:G,MATCH(CoreValuesResults[[#This Row],[Team Number]],'Innovation Project Input'!A:A,0)),"")</f>
        <v/>
      </c>
      <c r="I109" s="115" t="str">
        <f>_xlfn.IFNA(INDEX('Innovation Project Input'!K:K,MATCH(CoreValuesResults[[#This Row],[Team Number]],'Innovation Project Input'!A:A,0)),"")</f>
        <v/>
      </c>
      <c r="J109" s="115" t="str">
        <f>_xlfn.IFNA(INDEX('Innovation Project Input'!L:L,MATCH(CoreValuesResults[[#This Row],[Team Number]],'Innovation Project Input'!A:A,0)),"")</f>
        <v/>
      </c>
      <c r="K109" s="115" t="str">
        <f>_xlfn.IFNA(INDEX('Robot Design Input'!D:D,MATCH(CoreValuesResults[[#This Row],[Team Number]],'Robot Design Input'!A:A,0)),"")</f>
        <v/>
      </c>
      <c r="L109" s="115" t="str">
        <f>_xlfn.IFNA(INDEX('Robot Design Input'!E:E,MATCH(CoreValuesResults[[#This Row],[Team Number]],'Robot Design Input'!A:A,0)),"")</f>
        <v/>
      </c>
      <c r="M109" s="115" t="str">
        <f>_xlfn.IFNA(INDEX('Robot Design Input'!J:J,MATCH(CoreValuesResults[[#This Row],[Team Number]],'Robot Design Input'!A:A,0)),"")</f>
        <v/>
      </c>
      <c r="N109" s="115" t="str">
        <f>_xlfn.IFNA(INDEX('Robot Design Input'!K:K,MATCH(CoreValuesResults[[#This Row],[Team Number]],'Robot Design Input'!A:A,0)),"")</f>
        <v/>
      </c>
      <c r="O109" s="115" t="str">
        <f>_xlfn.IFNA(INDEX('Robot Design Input'!L:L,MATCH(CoreValuesResults[[#This Row],[Team Number]],'Robot Design Input'!A:A,0)),"")</f>
        <v/>
      </c>
      <c r="P109" s="72" t="str">
        <f>_xlfn.IFNA(IF(INDEX('Robot Game Scores'!I:I,MATCH(CoreValuesResults[[#This Row],[Team Number]],'Robot Game Scores'!B:B,0))="","",INDEX('Robot Game Scores'!I:I,MATCH(CoreValuesResults[[#This Row],[Team Number]],'Robot Game Scores'!B:B,0))),"")</f>
        <v/>
      </c>
      <c r="Q109" s="72" t="str">
        <f>_xlfn.IFNA(IF(INDEX('Robot Game Scores'!J:J,MATCH(CoreValuesResults[[#This Row],[Team Number]],'Robot Game Scores'!B:B,0))="","",INDEX('Robot Game Scores'!J:J,MATCH(CoreValuesResults[[#This Row],[Team Number]],'Robot Game Scores'!B:B,0))),"")</f>
        <v/>
      </c>
      <c r="R109" s="72" t="str">
        <f>_xlfn.IFNA(IF(INDEX('Robot Game Scores'!K:K,MATCH(CoreValuesResults[[#This Row],[Team Number]],'Robot Game Scores'!B:B,0))="","",INDEX('Robot Game Scores'!K:K,MATCH(CoreValuesResults[[#This Row],[Team Number]],'Robot Game Scores'!B:B,0))),"")</f>
        <v/>
      </c>
      <c r="S109" s="72" t="str">
        <f>_xlfn.IFNA(IF(INDEX('Robot Game Scores'!L:L,MATCH(CoreValuesResults[[#This Row],[Team Number]],'Robot Game Scores'!B:B,0))="","",INDEX('Robot Game Scores'!I:I,MATCH(CoreValuesResults[[#This Row],[Team Number]],'Robot Game Scores'!B:B,0))),"")</f>
        <v/>
      </c>
      <c r="T109" s="72" t="str">
        <f>_xlfn.IFNA(IF(INDEX('Robot Game Scores'!M:M,MATCH(CoreValuesResults[[#This Row],[Team Number]],'Robot Game Scores'!B:B,0))="","",INDEX('Robot Game Scores'!M:M,MATCH(CoreValuesResults[[#This Row],[Team Number]],'Robot Game Scores'!B:B,0))),"")</f>
        <v/>
      </c>
      <c r="U109" s="72" t="str">
        <f>IF(CoreValuesResults[[#This Row],[Team Number]]="","",COUNTIF(CoreValuesResults[[#This Row],[Gracious Professionalism 1]:[Gracious Professionalism 5]],""))</f>
        <v/>
      </c>
      <c r="V109" s="72" t="str">
        <f>IF(CoreValuesResults[[#This Row],[Team Number]]="","",SUM(CoreValuesResults[[#This Row],[Gracious Professionalism 1]:[Gracious Professionalism 5]]))</f>
        <v/>
      </c>
      <c r="W109" s="72" t="str">
        <f>IF(CoreValuesResults[[#This Row],[Gracious Professionalism Empty Count]]=3,SUM(CoreValuesResults[[#This Row],[Gracious Professionalism 1]:[Gracious Professionalism 5]]),IF(CoreValuesResults[[#This Row],[Gracious Professionalism Empty Count]]=4,SUM(CoreValuesResults[[#This Row],[Gracious Professionalism 1]:[Gracious Professionalism 5]]),IF(CoreValuesResults[[#This Row],[Gracious Professionalism Empty Count]]=2,CoreValuesResults[[#This Row],[Gracious Professionalism Total]],IF(CoreValuesResults[[#This Row],[Gracious Professionalism Empty Count]]=1,CoreValuesResults[[#This Row],[Gracious Professionalism Total]]*0.75,IF(CoreValuesResults[[#This Row],[Gracious Professionalism Empty Count]]=0,CoreValuesResults[[#This Row],[Gracious Professionalism Total]]*0.6,"")))))</f>
        <v/>
      </c>
      <c r="X109" s="116">
        <f>SUM(CoreValuesResults[[#This Row],[Discovery (IP)]:[Fun (RD)]],CoreValuesResults[[#This Row],[Adjusted Gracious Professionalism Score]])</f>
        <v>0</v>
      </c>
      <c r="Y109" s="48">
        <f>IF(CoreValuesResults[[#This Row],[Team Number]]&gt;0,MIN(_xlfn.RANK.EQ(CoreValuesResults[[#This Row],[Core Values Score]],CoreValuesResults[Core Values Score],0),NumberOfTeams),NumberOfTeams+1)</f>
        <v>1</v>
      </c>
    </row>
  </sheetData>
  <sheetProtection selectLockedCells="1" sort="0" autoFilter="0"/>
  <protectedRanges>
    <protectedRange sqref="Z1:AE1048575 B110:E1048575 X2:Y1048575 A1:XFD1" name="AllowSortCV"/>
    <protectedRange sqref="B2:E109" name="AllowIPSort_1"/>
  </protectedRanges>
  <phoneticPr fontId="18" type="noConversion"/>
  <conditionalFormatting sqref="A2:A109 F2:Y109">
    <cfRule type="expression" dxfId="3" priority="14">
      <formula>ROW()-NumberOfTeams=1</formula>
    </cfRule>
    <cfRule type="expression" dxfId="2" priority="22">
      <formula>MOD(ROW(),2)</formula>
    </cfRule>
  </conditionalFormatting>
  <conditionalFormatting sqref="B2:E109">
    <cfRule type="expression" dxfId="1" priority="1">
      <formula>ROW()-NumberOfTeams=1</formula>
    </cfRule>
    <cfRule type="expression" dxfId="0" priority="2">
      <formula>MOD(ROW(),2)</formula>
    </cfRule>
  </conditionalFormatting>
  <printOptions horizontalCentered="1"/>
  <pageMargins left="0.25" right="0.25" top="0.75" bottom="0.75" header="0.3" footer="0.3"/>
  <pageSetup scale="76" fitToHeight="0" orientation="portrait" horizontalDpi="1200" verticalDpi="1200" r:id="rId1"/>
  <headerFooter>
    <oddHeader>&amp;C&amp;"-,Bold"&amp;36Core Values Input</oddHeader>
  </headerFooter>
  <ignoredErrors>
    <ignoredError sqref="F4:O109 F2:O2 F3:O3 V2 V3 U4:V109 W4:W109 W3 P3 P4:P109 P2:U2 Q4:T109 Q3:U3" unlockedFormula="1"/>
  </ignoredErrors>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3CE0E-3990-F443-B665-55169B3F63A6}">
  <sheetPr>
    <tabColor rgb="FF7030A0"/>
  </sheetPr>
  <dimension ref="A1:X51"/>
  <sheetViews>
    <sheetView view="pageBreakPreview" topLeftCell="A11" zoomScale="70" zoomScaleNormal="100" zoomScaleSheetLayoutView="70" zoomScalePageLayoutView="120" workbookViewId="0">
      <selection activeCell="A32" sqref="A32:H33"/>
    </sheetView>
  </sheetViews>
  <sheetFormatPr defaultColWidth="10.81640625" defaultRowHeight="14.5"/>
  <sheetData>
    <row r="1" spans="1:24">
      <c r="A1" s="243"/>
      <c r="B1" s="244"/>
      <c r="C1" s="244"/>
      <c r="D1" s="244"/>
      <c r="E1" s="244"/>
      <c r="F1" s="244"/>
      <c r="G1" s="244"/>
      <c r="H1" s="245"/>
      <c r="I1" s="155"/>
      <c r="J1" s="156"/>
      <c r="K1" s="156"/>
      <c r="L1" s="156"/>
      <c r="M1" s="156"/>
      <c r="N1" s="156"/>
      <c r="O1" s="156"/>
      <c r="P1" s="157"/>
      <c r="Q1" s="155"/>
      <c r="R1" s="156"/>
      <c r="S1" s="156"/>
      <c r="T1" s="156"/>
      <c r="U1" s="156"/>
      <c r="V1" s="156"/>
      <c r="W1" s="156"/>
      <c r="X1" s="157"/>
    </row>
    <row r="2" spans="1:24" ht="15.5">
      <c r="A2" s="246" t="s">
        <v>149</v>
      </c>
      <c r="B2" s="247"/>
      <c r="C2" s="247"/>
      <c r="D2" s="247"/>
      <c r="E2" s="247"/>
      <c r="F2" s="247"/>
      <c r="G2" s="247"/>
      <c r="H2" s="248"/>
      <c r="I2" s="225" t="s">
        <v>290</v>
      </c>
      <c r="J2" s="226"/>
      <c r="K2" s="228" t="s">
        <v>212</v>
      </c>
      <c r="L2" s="228"/>
      <c r="M2" s="228"/>
      <c r="N2" s="228"/>
      <c r="O2" s="228"/>
      <c r="Q2" s="225" t="s">
        <v>295</v>
      </c>
      <c r="R2" s="226"/>
      <c r="S2" s="262" t="s">
        <v>52</v>
      </c>
      <c r="T2" s="262"/>
      <c r="U2" s="262"/>
      <c r="V2" s="262"/>
      <c r="W2" s="262"/>
      <c r="X2" s="147"/>
    </row>
    <row r="3" spans="1:24">
      <c r="A3" s="249"/>
      <c r="B3" s="247"/>
      <c r="C3" s="247"/>
      <c r="D3" s="247"/>
      <c r="E3" s="247"/>
      <c r="F3" s="247"/>
      <c r="G3" s="247"/>
      <c r="H3" s="248"/>
      <c r="I3" s="153"/>
      <c r="J3" s="159"/>
      <c r="K3" s="160"/>
      <c r="L3" s="160"/>
      <c r="M3" s="159"/>
      <c r="N3" s="159"/>
      <c r="O3" s="159"/>
      <c r="P3" s="149"/>
      <c r="Q3" s="158"/>
      <c r="R3" s="149"/>
      <c r="S3" s="159" t="s">
        <v>131</v>
      </c>
      <c r="T3" s="160" t="s">
        <v>10</v>
      </c>
      <c r="U3" s="160"/>
      <c r="V3" s="160"/>
      <c r="W3" s="160"/>
      <c r="X3" s="161"/>
    </row>
    <row r="4" spans="1:24">
      <c r="A4" s="158"/>
      <c r="B4" s="149"/>
      <c r="C4" s="149"/>
      <c r="D4" s="149"/>
      <c r="E4" s="149"/>
      <c r="F4" s="149"/>
      <c r="G4" s="149"/>
      <c r="H4" s="161"/>
      <c r="I4" s="229" t="s">
        <v>170</v>
      </c>
      <c r="J4" s="230"/>
      <c r="K4" s="231"/>
      <c r="L4" s="232"/>
      <c r="M4" s="232"/>
      <c r="N4" s="232"/>
      <c r="O4" s="233"/>
      <c r="P4" s="149"/>
      <c r="Q4" s="229" t="s">
        <v>53</v>
      </c>
      <c r="R4" s="230"/>
      <c r="S4" s="171" t="str" cm="1">
        <f t="array" ref="S4">_xlfn.IFNA(INDEX(TournamentData[Team Number],MATCH(1,(S$2=TournamentData[Award])*(Q4=TournamentData[Award Place]),0)),"")</f>
        <v/>
      </c>
      <c r="T4" s="236" t="str">
        <f>IF(ISNA(INDEX(OfficialTeamList[Team Name],MATCH(S4, OfficialTeamList[Team Number],0))),"---",INDEX(OfficialTeamList[Team Name],MATCH(S4, OfficialTeamList[Team Number],0)))</f>
        <v>---</v>
      </c>
      <c r="U4" s="237"/>
      <c r="V4" s="237"/>
      <c r="W4" s="238"/>
      <c r="X4" s="161"/>
    </row>
    <row r="5" spans="1:24">
      <c r="A5" s="158"/>
      <c r="B5" s="149"/>
      <c r="C5" s="149"/>
      <c r="D5" s="149"/>
      <c r="E5" s="149"/>
      <c r="F5" s="149"/>
      <c r="G5" s="149"/>
      <c r="H5" s="161"/>
      <c r="I5" s="149"/>
      <c r="J5" s="149"/>
      <c r="K5" s="149"/>
      <c r="L5" s="149"/>
      <c r="M5" s="149"/>
      <c r="N5" s="149"/>
      <c r="O5" s="149"/>
      <c r="P5" s="149"/>
      <c r="Q5" s="229" t="s">
        <v>51</v>
      </c>
      <c r="R5" s="230"/>
      <c r="S5" s="171" t="str" cm="1">
        <f t="array" ref="S5">_xlfn.IFNA(INDEX(TournamentData[Team Number],MATCH(1,(S$2=TournamentData[Award])*(Q5=TournamentData[Award Place]),0)),"")</f>
        <v/>
      </c>
      <c r="T5" s="236" t="str">
        <f>IF(ISNA(INDEX(OfficialTeamList[Team Name],MATCH(S5, OfficialTeamList[Team Number],0))),"---",INDEX(OfficialTeamList[Team Name],MATCH(S5, OfficialTeamList[Team Number],0)))</f>
        <v>---</v>
      </c>
      <c r="U5" s="237"/>
      <c r="V5" s="237"/>
      <c r="W5" s="238"/>
      <c r="X5" s="161"/>
    </row>
    <row r="6" spans="1:24">
      <c r="A6" s="158"/>
      <c r="B6" s="149"/>
      <c r="C6" s="149"/>
      <c r="D6" s="149"/>
      <c r="E6" s="149"/>
      <c r="F6" s="149"/>
      <c r="G6" s="149"/>
      <c r="H6" s="161"/>
      <c r="I6" s="149"/>
      <c r="J6" s="149"/>
      <c r="K6" s="149"/>
      <c r="L6" s="149"/>
      <c r="M6" s="149"/>
      <c r="N6" s="149"/>
      <c r="O6" s="149"/>
      <c r="P6" s="149"/>
      <c r="Q6" s="229" t="s">
        <v>49</v>
      </c>
      <c r="R6" s="230"/>
      <c r="S6" s="171" t="str" cm="1">
        <f t="array" ref="S6">_xlfn.IFNA(INDEX(TournamentData[Team Number],MATCH(1,(S$2=TournamentData[Award])*(Q6=TournamentData[Award Place]),0)),"")</f>
        <v/>
      </c>
      <c r="T6" s="236" t="str">
        <f>IF(ISNA(INDEX(OfficialTeamList[Team Name],MATCH(S6, OfficialTeamList[Team Number],0))),"---",INDEX(OfficialTeamList[Team Name],MATCH(S6, OfficialTeamList[Team Number],0)))</f>
        <v>---</v>
      </c>
      <c r="U6" s="237"/>
      <c r="V6" s="237"/>
      <c r="W6" s="238"/>
      <c r="X6" s="161"/>
    </row>
    <row r="7" spans="1:24" ht="15" customHeight="1">
      <c r="A7" s="269" t="s">
        <v>310</v>
      </c>
      <c r="B7" s="270"/>
      <c r="C7" s="270"/>
      <c r="D7" s="270"/>
      <c r="E7" s="270"/>
      <c r="F7" s="270"/>
      <c r="G7" s="270"/>
      <c r="H7" s="271"/>
      <c r="I7" s="225" t="s">
        <v>291</v>
      </c>
      <c r="J7" s="226"/>
      <c r="K7" s="228" t="s">
        <v>164</v>
      </c>
      <c r="L7" s="228"/>
      <c r="M7" s="228"/>
      <c r="N7" s="228"/>
      <c r="O7" s="228"/>
      <c r="P7" s="149"/>
      <c r="Q7" s="229" t="s">
        <v>46</v>
      </c>
      <c r="R7" s="230"/>
      <c r="S7" s="171" t="str" cm="1">
        <f t="array" ref="S7">_xlfn.IFNA(INDEX(TournamentData[Team Number],MATCH(1,(S$2=TournamentData[Award])*(Q7=TournamentData[Award Place]),0)),"")</f>
        <v/>
      </c>
      <c r="T7" s="236" t="str">
        <f>IF(ISNA(INDEX(OfficialTeamList[Team Name],MATCH(S7, OfficialTeamList[Team Number],0))),"---",INDEX(OfficialTeamList[Team Name],MATCH(S7, OfficialTeamList[Team Number],0)))</f>
        <v>---</v>
      </c>
      <c r="U7" s="237"/>
      <c r="V7" s="237"/>
      <c r="W7" s="238"/>
      <c r="X7" s="161"/>
    </row>
    <row r="8" spans="1:24" ht="15" customHeight="1">
      <c r="A8" s="269"/>
      <c r="B8" s="270"/>
      <c r="C8" s="270"/>
      <c r="D8" s="270"/>
      <c r="E8" s="270"/>
      <c r="F8" s="270"/>
      <c r="G8" s="270"/>
      <c r="H8" s="271"/>
      <c r="I8" s="153"/>
      <c r="J8" s="159"/>
      <c r="K8" s="160"/>
      <c r="L8" s="160"/>
      <c r="M8" s="159"/>
      <c r="N8" s="159"/>
      <c r="O8" s="159"/>
      <c r="P8" s="149"/>
      <c r="Q8" s="158"/>
      <c r="R8" s="149"/>
      <c r="S8" s="149"/>
      <c r="T8" s="149"/>
      <c r="U8" s="149"/>
      <c r="V8" s="149"/>
      <c r="W8" s="149"/>
      <c r="X8" s="161"/>
    </row>
    <row r="9" spans="1:24" ht="15" customHeight="1">
      <c r="A9" s="269"/>
      <c r="B9" s="270"/>
      <c r="C9" s="270"/>
      <c r="D9" s="270"/>
      <c r="E9" s="270"/>
      <c r="F9" s="270"/>
      <c r="G9" s="270"/>
      <c r="H9" s="271"/>
      <c r="I9" s="229" t="s">
        <v>170</v>
      </c>
      <c r="J9" s="230"/>
      <c r="K9" s="231"/>
      <c r="L9" s="232"/>
      <c r="M9" s="232"/>
      <c r="N9" s="232"/>
      <c r="O9" s="233"/>
      <c r="P9" s="149"/>
      <c r="Q9" s="225" t="s">
        <v>296</v>
      </c>
      <c r="R9" s="226"/>
      <c r="S9" s="261" t="s">
        <v>50</v>
      </c>
      <c r="T9" s="261"/>
      <c r="U9" s="261"/>
      <c r="V9" s="261"/>
      <c r="W9" s="261"/>
      <c r="X9" s="147"/>
    </row>
    <row r="10" spans="1:24" ht="15" customHeight="1">
      <c r="A10" s="269"/>
      <c r="B10" s="270"/>
      <c r="C10" s="270"/>
      <c r="D10" s="270"/>
      <c r="E10" s="270"/>
      <c r="F10" s="270"/>
      <c r="G10" s="270"/>
      <c r="H10" s="271"/>
      <c r="I10" s="240" t="s">
        <v>165</v>
      </c>
      <c r="J10" s="241"/>
      <c r="K10" s="162"/>
      <c r="L10" s="263" t="str">
        <f>IF(ISNA(INDEX(OfficialTeamList[Team Name],MATCH(K10, OfficialTeamList[Team Number],0))),"---",INDEX(OfficialTeamList[Team Name],MATCH(K10, OfficialTeamList[Team Number],0)))</f>
        <v>---</v>
      </c>
      <c r="M10" s="263"/>
      <c r="N10" s="263"/>
      <c r="O10" s="263"/>
      <c r="P10" s="149"/>
      <c r="Q10" s="158"/>
      <c r="R10" s="149"/>
      <c r="S10" s="159" t="s">
        <v>131</v>
      </c>
      <c r="T10" s="160" t="s">
        <v>10</v>
      </c>
      <c r="U10" s="160"/>
      <c r="V10" s="160"/>
      <c r="W10" s="160"/>
      <c r="X10" s="161"/>
    </row>
    <row r="11" spans="1:24" ht="15" customHeight="1">
      <c r="A11" s="269"/>
      <c r="B11" s="270"/>
      <c r="C11" s="270"/>
      <c r="D11" s="270"/>
      <c r="E11" s="270"/>
      <c r="F11" s="270"/>
      <c r="G11" s="270"/>
      <c r="H11" s="271"/>
      <c r="I11" s="149"/>
      <c r="J11" s="149"/>
      <c r="K11" s="149"/>
      <c r="L11" s="149"/>
      <c r="M11" s="149"/>
      <c r="N11" s="149"/>
      <c r="O11" s="149"/>
      <c r="P11" s="149"/>
      <c r="Q11" s="229" t="s">
        <v>53</v>
      </c>
      <c r="R11" s="230"/>
      <c r="S11" s="171" t="str" cm="1">
        <f t="array" ref="S11">_xlfn.IFNA(INDEX(TournamentData[Team Number],MATCH(1,(S$9=TournamentData[Award])*(Q11=TournamentData[Award Place]),0)),"")</f>
        <v/>
      </c>
      <c r="T11" s="236" t="str">
        <f>IF(ISNA(INDEX(OfficialTeamList[Team Name],MATCH(S11, OfficialTeamList[Team Number],0))),"---",INDEX(OfficialTeamList[Team Name],MATCH(S11, OfficialTeamList[Team Number],0)))</f>
        <v>---</v>
      </c>
      <c r="U11" s="237"/>
      <c r="V11" s="237"/>
      <c r="W11" s="238"/>
      <c r="X11" s="161"/>
    </row>
    <row r="12" spans="1:24" ht="15" customHeight="1">
      <c r="A12" s="269"/>
      <c r="B12" s="270"/>
      <c r="C12" s="270"/>
      <c r="D12" s="270"/>
      <c r="E12" s="270"/>
      <c r="F12" s="270"/>
      <c r="G12" s="270"/>
      <c r="H12" s="271"/>
      <c r="I12" s="265" t="s">
        <v>292</v>
      </c>
      <c r="J12" s="266"/>
      <c r="K12" s="267" t="s">
        <v>154</v>
      </c>
      <c r="L12" s="267"/>
      <c r="M12" s="267"/>
      <c r="N12" s="267"/>
      <c r="O12" s="267"/>
      <c r="P12" s="194"/>
      <c r="Q12" s="229" t="s">
        <v>51</v>
      </c>
      <c r="R12" s="230"/>
      <c r="S12" s="171" t="str" cm="1">
        <f t="array" ref="S12">_xlfn.IFNA(INDEX(TournamentData[Team Number],MATCH(1,(S$9=TournamentData[Award])*(Q12=TournamentData[Award Place]),0)),"")</f>
        <v/>
      </c>
      <c r="T12" s="236" t="str">
        <f>IF(ISNA(INDEX(OfficialTeamList[Team Name],MATCH(S12, OfficialTeamList[Team Number],0))),"---",INDEX(OfficialTeamList[Team Name],MATCH(S12, OfficialTeamList[Team Number],0)))</f>
        <v>---</v>
      </c>
      <c r="U12" s="237"/>
      <c r="V12" s="237"/>
      <c r="W12" s="238"/>
      <c r="X12" s="161"/>
    </row>
    <row r="13" spans="1:24" ht="15" customHeight="1">
      <c r="A13" s="269"/>
      <c r="B13" s="270"/>
      <c r="C13" s="270"/>
      <c r="D13" s="270"/>
      <c r="E13" s="270"/>
      <c r="F13" s="270"/>
      <c r="G13" s="270"/>
      <c r="H13" s="271"/>
      <c r="I13" s="158"/>
      <c r="J13" s="149"/>
      <c r="K13" s="159" t="s">
        <v>161</v>
      </c>
      <c r="L13" s="159" t="s">
        <v>131</v>
      </c>
      <c r="M13" s="160" t="s">
        <v>10</v>
      </c>
      <c r="N13" s="160"/>
      <c r="O13" s="160"/>
      <c r="P13" s="161"/>
      <c r="Q13" s="229" t="s">
        <v>49</v>
      </c>
      <c r="R13" s="230"/>
      <c r="S13" s="171" t="str" cm="1">
        <f t="array" ref="S13">_xlfn.IFNA(INDEX(TournamentData[Team Number],MATCH(1,(S$9=TournamentData[Award])*(Q13=TournamentData[Award Place]),0)),"")</f>
        <v/>
      </c>
      <c r="T13" s="236" t="str">
        <f>IF(ISNA(INDEX(OfficialTeamList[Team Name],MATCH(S13, OfficialTeamList[Team Number],0))),"---",INDEX(OfficialTeamList[Team Name],MATCH(S13, OfficialTeamList[Team Number],0)))</f>
        <v>---</v>
      </c>
      <c r="U13" s="237"/>
      <c r="V13" s="237"/>
      <c r="W13" s="238"/>
      <c r="X13" s="161"/>
    </row>
    <row r="14" spans="1:24" ht="15" customHeight="1">
      <c r="A14" s="269"/>
      <c r="B14" s="270"/>
      <c r="C14" s="270"/>
      <c r="D14" s="270"/>
      <c r="E14" s="270"/>
      <c r="F14" s="270"/>
      <c r="G14" s="270"/>
      <c r="H14" s="271"/>
      <c r="I14" s="158"/>
      <c r="J14" s="149"/>
      <c r="K14" s="149"/>
      <c r="L14" s="149"/>
      <c r="M14" s="149"/>
      <c r="N14" s="149"/>
      <c r="O14" s="149"/>
      <c r="P14" s="161"/>
      <c r="Q14" s="229" t="s">
        <v>46</v>
      </c>
      <c r="R14" s="230"/>
      <c r="S14" s="171" t="str" cm="1">
        <f t="array" ref="S14">_xlfn.IFNA(INDEX(TournamentData[Team Number],MATCH(1,(S$9=TournamentData[Award])*(Q14=TournamentData[Award Place]),0)),"")</f>
        <v/>
      </c>
      <c r="T14" s="236" t="str">
        <f>IF(ISNA(INDEX(OfficialTeamList[Team Name],MATCH(S14, OfficialTeamList[Team Number],0))),"---",INDEX(OfficialTeamList[Team Name],MATCH(S14, OfficialTeamList[Team Number],0)))</f>
        <v>---</v>
      </c>
      <c r="U14" s="237"/>
      <c r="V14" s="237"/>
      <c r="W14" s="238"/>
      <c r="X14" s="161"/>
    </row>
    <row r="15" spans="1:24" ht="15" customHeight="1">
      <c r="A15" s="269"/>
      <c r="B15" s="270"/>
      <c r="C15" s="270"/>
      <c r="D15" s="270"/>
      <c r="E15" s="270"/>
      <c r="F15" s="270"/>
      <c r="G15" s="270"/>
      <c r="H15" s="271"/>
      <c r="I15" s="229" t="s">
        <v>35</v>
      </c>
      <c r="J15" s="230"/>
      <c r="K15" s="154" t="s">
        <v>53</v>
      </c>
      <c r="L15" s="170" t="str" cm="1">
        <f t="array" ref="L15">_xlfn.IFNA(INDEX(TournamentData[Team Number],MATCH(1,(I15=TournamentData[Award])*(K15=TournamentData[Award Place]),0)),"")</f>
        <v/>
      </c>
      <c r="M15" s="236" t="str">
        <f>IF(ISNA(INDEX(OfficialTeamList[Team Name],MATCH(L15, OfficialTeamList[Team Number],0))),"---",INDEX(OfficialTeamList[Team Name],MATCH(L15, OfficialTeamList[Team Number],0)))</f>
        <v>---</v>
      </c>
      <c r="N15" s="237"/>
      <c r="O15" s="238"/>
      <c r="P15" s="161"/>
      <c r="Q15" s="158"/>
      <c r="R15" s="149"/>
      <c r="S15" s="149"/>
      <c r="T15" s="149"/>
      <c r="U15" s="149"/>
      <c r="V15" s="149"/>
      <c r="W15" s="149"/>
      <c r="X15" s="161"/>
    </row>
    <row r="16" spans="1:24" ht="15.5">
      <c r="A16" s="269"/>
      <c r="B16" s="270"/>
      <c r="C16" s="270"/>
      <c r="D16" s="270"/>
      <c r="E16" s="270"/>
      <c r="F16" s="270"/>
      <c r="G16" s="270"/>
      <c r="H16" s="271"/>
      <c r="I16" s="229" t="s">
        <v>35</v>
      </c>
      <c r="J16" s="230"/>
      <c r="K16" s="154" t="s">
        <v>51</v>
      </c>
      <c r="L16" s="170" t="str" cm="1">
        <f t="array" ref="L16">_xlfn.IFNA(INDEX(TournamentData[Team Number],MATCH(1,(I16=TournamentData[Award])*(K16=TournamentData[Award Place]),0)),"")</f>
        <v/>
      </c>
      <c r="M16" s="236" t="str">
        <f>IF(ISNA(INDEX(OfficialTeamList[Team Name],MATCH(L16, OfficialTeamList[Team Number],0))),"---",INDEX(OfficialTeamList[Team Name],MATCH(L16, OfficialTeamList[Team Number],0)))</f>
        <v>---</v>
      </c>
      <c r="N16" s="237"/>
      <c r="O16" s="238"/>
      <c r="P16" s="161"/>
      <c r="Q16" s="225" t="s">
        <v>297</v>
      </c>
      <c r="R16" s="226"/>
      <c r="S16" s="260" t="s">
        <v>47</v>
      </c>
      <c r="T16" s="260"/>
      <c r="U16" s="260"/>
      <c r="V16" s="260"/>
      <c r="W16" s="260"/>
      <c r="X16" s="147"/>
    </row>
    <row r="17" spans="1:24">
      <c r="A17" s="269"/>
      <c r="B17" s="270"/>
      <c r="C17" s="270"/>
      <c r="D17" s="270"/>
      <c r="E17" s="270"/>
      <c r="F17" s="270"/>
      <c r="G17" s="270"/>
      <c r="H17" s="271"/>
      <c r="I17" s="229" t="s">
        <v>35</v>
      </c>
      <c r="J17" s="230"/>
      <c r="K17" s="154" t="s">
        <v>49</v>
      </c>
      <c r="L17" s="170" t="str" cm="1">
        <f t="array" ref="L17">_xlfn.IFNA(INDEX(TournamentData[Team Number],MATCH(1,(I17=TournamentData[Award])*(K17=TournamentData[Award Place]),0)),"")</f>
        <v/>
      </c>
      <c r="M17" s="236" t="str">
        <f>IF(ISNA(INDEX(OfficialTeamList[Team Name],MATCH(L17, OfficialTeamList[Team Number],0))),"---",INDEX(OfficialTeamList[Team Name],MATCH(L17, OfficialTeamList[Team Number],0)))</f>
        <v>---</v>
      </c>
      <c r="N17" s="237"/>
      <c r="O17" s="238"/>
      <c r="P17" s="161"/>
      <c r="Q17" s="158"/>
      <c r="R17" s="149"/>
      <c r="S17" s="159" t="s">
        <v>131</v>
      </c>
      <c r="T17" s="160" t="s">
        <v>10</v>
      </c>
      <c r="U17" s="160"/>
      <c r="V17" s="160"/>
      <c r="W17" s="160"/>
      <c r="X17" s="161"/>
    </row>
    <row r="18" spans="1:24">
      <c r="A18" s="269"/>
      <c r="B18" s="270"/>
      <c r="C18" s="270"/>
      <c r="D18" s="270"/>
      <c r="E18" s="270"/>
      <c r="F18" s="270"/>
      <c r="G18" s="270"/>
      <c r="H18" s="271"/>
      <c r="I18" s="229" t="s">
        <v>35</v>
      </c>
      <c r="J18" s="230"/>
      <c r="K18" s="154" t="s">
        <v>46</v>
      </c>
      <c r="L18" s="170" t="str" cm="1">
        <f t="array" ref="L18">_xlfn.IFNA(INDEX(TournamentData[Team Number],MATCH(1,(I18=TournamentData[Award])*(K18=TournamentData[Award Place]),0)),"")</f>
        <v/>
      </c>
      <c r="M18" s="236" t="str">
        <f>IF(ISNA(INDEX(OfficialTeamList[Team Name],MATCH(L18, OfficialTeamList[Team Number],0))),"---",INDEX(OfficialTeamList[Team Name],MATCH(L18, OfficialTeamList[Team Number],0)))</f>
        <v>---</v>
      </c>
      <c r="N18" s="237"/>
      <c r="O18" s="238"/>
      <c r="P18" s="161"/>
      <c r="Q18" s="229" t="s">
        <v>53</v>
      </c>
      <c r="R18" s="230"/>
      <c r="S18" s="171" t="str" cm="1">
        <f t="array" ref="S18">_xlfn.IFNA(INDEX(TournamentData[Team Number],MATCH(1,(S$16=TournamentData[Award])*(Q18=TournamentData[Award Place]),0)),"")</f>
        <v/>
      </c>
      <c r="T18" s="236" t="str">
        <f>IF(ISNA(INDEX(OfficialTeamList[Team Name],MATCH(S18, OfficialTeamList[Team Number],0))),"---",INDEX(OfficialTeamList[Team Name],MATCH(S18, OfficialTeamList[Team Number],0)))</f>
        <v>---</v>
      </c>
      <c r="U18" s="237"/>
      <c r="V18" s="237"/>
      <c r="W18" s="238"/>
      <c r="X18" s="161"/>
    </row>
    <row r="19" spans="1:24">
      <c r="A19" s="158"/>
      <c r="B19" s="149"/>
      <c r="C19" s="149"/>
      <c r="D19" s="149"/>
      <c r="E19" s="149"/>
      <c r="F19" s="149"/>
      <c r="G19" s="149"/>
      <c r="H19" s="161"/>
      <c r="I19" s="158"/>
      <c r="J19" s="149"/>
      <c r="K19" s="149"/>
      <c r="L19" s="168"/>
      <c r="M19" s="169"/>
      <c r="N19" s="169"/>
      <c r="O19" s="169"/>
      <c r="P19" s="161"/>
      <c r="Q19" s="229" t="s">
        <v>51</v>
      </c>
      <c r="R19" s="230"/>
      <c r="S19" s="171" t="str" cm="1">
        <f t="array" ref="S19">_xlfn.IFNA(INDEX(TournamentData[Team Number],MATCH(1,(S$16=TournamentData[Award])*(Q19=TournamentData[Award Place]),0)),"")</f>
        <v/>
      </c>
      <c r="T19" s="236" t="str">
        <f>IF(ISNA(INDEX(OfficialTeamList[Team Name],MATCH(S19, OfficialTeamList[Team Number],0))),"---",INDEX(OfficialTeamList[Team Name],MATCH(S19, OfficialTeamList[Team Number],0)))</f>
        <v>---</v>
      </c>
      <c r="U19" s="237"/>
      <c r="V19" s="237"/>
      <c r="W19" s="238"/>
      <c r="X19" s="161"/>
    </row>
    <row r="20" spans="1:24">
      <c r="A20" s="158"/>
      <c r="B20" s="149"/>
      <c r="C20" s="149"/>
      <c r="D20" s="149"/>
      <c r="E20" s="149"/>
      <c r="F20" s="149"/>
      <c r="G20" s="149"/>
      <c r="H20" s="161"/>
      <c r="I20" s="229" t="s">
        <v>34</v>
      </c>
      <c r="J20" s="230"/>
      <c r="K20" s="154" t="s">
        <v>53</v>
      </c>
      <c r="L20" s="170" t="str" cm="1">
        <f t="array" ref="L20">_xlfn.IFNA(INDEX(TournamentData[Team Number],MATCH(1,(I20=TournamentData[Award])*(K20=TournamentData[Award Place]),0)),"")</f>
        <v/>
      </c>
      <c r="M20" s="236" t="str">
        <f>IF(ISNA(INDEX(OfficialTeamList[Team Name],MATCH(L20, OfficialTeamList[Team Number],0))),"---",INDEX(OfficialTeamList[Team Name],MATCH(L20, OfficialTeamList[Team Number],0)))</f>
        <v>---</v>
      </c>
      <c r="N20" s="237"/>
      <c r="O20" s="238"/>
      <c r="P20" s="161"/>
      <c r="Q20" s="229" t="s">
        <v>49</v>
      </c>
      <c r="R20" s="230"/>
      <c r="S20" s="171" t="str" cm="1">
        <f t="array" ref="S20">_xlfn.IFNA(INDEX(TournamentData[Team Number],MATCH(1,(S$16=TournamentData[Award])*(Q20=TournamentData[Award Place]),0)),"")</f>
        <v/>
      </c>
      <c r="T20" s="236" t="str">
        <f>IF(ISNA(INDEX(OfficialTeamList[Team Name],MATCH(S20, OfficialTeamList[Team Number],0))),"---",INDEX(OfficialTeamList[Team Name],MATCH(S20, OfficialTeamList[Team Number],0)))</f>
        <v>---</v>
      </c>
      <c r="U20" s="237"/>
      <c r="V20" s="237"/>
      <c r="W20" s="238"/>
      <c r="X20" s="161"/>
    </row>
    <row r="21" spans="1:24">
      <c r="A21" s="272" t="s">
        <v>150</v>
      </c>
      <c r="B21" s="273"/>
      <c r="C21" s="273"/>
      <c r="D21" s="273"/>
      <c r="E21" s="273"/>
      <c r="F21" s="273"/>
      <c r="G21" s="273"/>
      <c r="H21" s="274"/>
      <c r="I21" s="229" t="s">
        <v>34</v>
      </c>
      <c r="J21" s="230"/>
      <c r="K21" s="154" t="s">
        <v>51</v>
      </c>
      <c r="L21" s="170" t="str" cm="1">
        <f t="array" ref="L21">_xlfn.IFNA(INDEX(TournamentData[Team Number],MATCH(1,(I21=TournamentData[Award])*(K21=TournamentData[Award Place]),0)),"")</f>
        <v/>
      </c>
      <c r="M21" s="236" t="str">
        <f>IF(ISNA(INDEX(OfficialTeamList[Team Name],MATCH(L21, OfficialTeamList[Team Number],0))),"---",INDEX(OfficialTeamList[Team Name],MATCH(L21, OfficialTeamList[Team Number],0)))</f>
        <v>---</v>
      </c>
      <c r="N21" s="237"/>
      <c r="O21" s="238"/>
      <c r="P21" s="161"/>
      <c r="Q21" s="229" t="s">
        <v>46</v>
      </c>
      <c r="R21" s="230"/>
      <c r="S21" s="171" t="str" cm="1">
        <f t="array" ref="S21">_xlfn.IFNA(INDEX(TournamentData[Team Number],MATCH(1,(S$16=TournamentData[Award])*(Q21=TournamentData[Award Place]),0)),"")</f>
        <v/>
      </c>
      <c r="T21" s="236" t="str">
        <f>IF(ISNA(INDEX(OfficialTeamList[Team Name],MATCH(S21, OfficialTeamList[Team Number],0))),"---",INDEX(OfficialTeamList[Team Name],MATCH(S21, OfficialTeamList[Team Number],0)))</f>
        <v>---</v>
      </c>
      <c r="U21" s="237"/>
      <c r="V21" s="237"/>
      <c r="W21" s="238"/>
      <c r="X21" s="161"/>
    </row>
    <row r="22" spans="1:24">
      <c r="A22" s="272"/>
      <c r="B22" s="273"/>
      <c r="C22" s="273"/>
      <c r="D22" s="273"/>
      <c r="E22" s="273"/>
      <c r="F22" s="273"/>
      <c r="G22" s="273"/>
      <c r="H22" s="274"/>
      <c r="I22" s="229" t="s">
        <v>34</v>
      </c>
      <c r="J22" s="230"/>
      <c r="K22" s="154" t="s">
        <v>49</v>
      </c>
      <c r="L22" s="170" t="str" cm="1">
        <f t="array" ref="L22">_xlfn.IFNA(INDEX(TournamentData[Team Number],MATCH(1,(I22=TournamentData[Award])*(K22=TournamentData[Award Place]),0)),"")</f>
        <v/>
      </c>
      <c r="M22" s="236" t="str">
        <f>IF(ISNA(INDEX(OfficialTeamList[Team Name],MATCH(L22, OfficialTeamList[Team Number],0))),"---",INDEX(OfficialTeamList[Team Name],MATCH(L22, OfficialTeamList[Team Number],0)))</f>
        <v>---</v>
      </c>
      <c r="N22" s="237"/>
      <c r="O22" s="238"/>
      <c r="P22" s="161"/>
      <c r="Q22" s="158"/>
      <c r="R22" s="149"/>
      <c r="S22" s="149"/>
      <c r="T22" s="149"/>
      <c r="U22" s="149"/>
      <c r="V22" s="149"/>
      <c r="W22" s="149"/>
      <c r="X22" s="161"/>
    </row>
    <row r="23" spans="1:24" ht="15.5">
      <c r="A23" s="272"/>
      <c r="B23" s="273"/>
      <c r="C23" s="273"/>
      <c r="D23" s="273"/>
      <c r="E23" s="273"/>
      <c r="F23" s="273"/>
      <c r="G23" s="273"/>
      <c r="H23" s="274"/>
      <c r="I23" s="229" t="s">
        <v>34</v>
      </c>
      <c r="J23" s="230"/>
      <c r="K23" s="154" t="s">
        <v>46</v>
      </c>
      <c r="L23" s="170" t="str" cm="1">
        <f t="array" ref="L23">_xlfn.IFNA(INDEX(TournamentData[Team Number],MATCH(1,(I23=TournamentData[Award])*(K23=TournamentData[Award Place]),0)),"")</f>
        <v/>
      </c>
      <c r="M23" s="236" t="str">
        <f>IF(ISNA(INDEX(OfficialTeamList[Team Name],MATCH(L23, OfficialTeamList[Team Number],0))),"---",INDEX(OfficialTeamList[Team Name],MATCH(L23, OfficialTeamList[Team Number],0)))</f>
        <v>---</v>
      </c>
      <c r="N23" s="237"/>
      <c r="O23" s="238"/>
      <c r="P23" s="161"/>
      <c r="Q23" s="225" t="s">
        <v>298</v>
      </c>
      <c r="R23" s="226"/>
      <c r="S23" s="259" t="s">
        <v>167</v>
      </c>
      <c r="T23" s="259"/>
      <c r="U23" s="259"/>
      <c r="V23" s="259"/>
      <c r="W23" s="259"/>
      <c r="X23" s="147"/>
    </row>
    <row r="24" spans="1:24">
      <c r="A24" s="158"/>
      <c r="B24" s="149"/>
      <c r="C24" s="149"/>
      <c r="D24" s="149"/>
      <c r="E24" s="149"/>
      <c r="F24" s="149"/>
      <c r="G24" s="149"/>
      <c r="H24" s="161"/>
      <c r="I24" s="158"/>
      <c r="J24" s="149"/>
      <c r="K24" s="149"/>
      <c r="L24" s="168"/>
      <c r="M24" s="169"/>
      <c r="N24" s="169"/>
      <c r="O24" s="169"/>
      <c r="P24" s="161"/>
      <c r="Q24" s="153" t="s">
        <v>131</v>
      </c>
      <c r="R24" s="160" t="s">
        <v>10</v>
      </c>
      <c r="S24" s="160"/>
      <c r="T24" s="160"/>
      <c r="U24" s="160"/>
      <c r="V24" s="160" t="s">
        <v>168</v>
      </c>
      <c r="W24" s="160"/>
      <c r="X24" s="161"/>
    </row>
    <row r="25" spans="1:24">
      <c r="A25" s="272" t="s">
        <v>151</v>
      </c>
      <c r="B25" s="273"/>
      <c r="C25" s="273"/>
      <c r="D25" s="273"/>
      <c r="E25" s="273"/>
      <c r="F25" s="273"/>
      <c r="G25" s="273"/>
      <c r="H25" s="274"/>
      <c r="I25" s="229" t="s">
        <v>33</v>
      </c>
      <c r="J25" s="230"/>
      <c r="K25" s="154" t="s">
        <v>53</v>
      </c>
      <c r="L25" s="170" t="str" cm="1">
        <f t="array" ref="L25">_xlfn.IFNA(INDEX(TournamentData[Team Number],MATCH(1,(I25=TournamentData[Award])*(K25=TournamentData[Award Place]),0)),"")</f>
        <v/>
      </c>
      <c r="M25" s="236" t="str">
        <f>IF(ISNA(INDEX(OfficialTeamList[Team Name],MATCH(L25, OfficialTeamList[Team Number],0))),"---",INDEX(OfficialTeamList[Team Name],MATCH(L25, OfficialTeamList[Team Number],0)))</f>
        <v>---</v>
      </c>
      <c r="N25" s="237"/>
      <c r="O25" s="238"/>
      <c r="P25" s="161"/>
      <c r="Q25" s="164"/>
      <c r="R25" s="236" t="str">
        <f>IF(ISNA(INDEX(OfficialTeamList[Team Name],MATCH(Q25, OfficialTeamList[Team Number],0))),"---",INDEX(OfficialTeamList[Team Name],MATCH(Q25, OfficialTeamList[Team Number],0)))</f>
        <v>---</v>
      </c>
      <c r="S25" s="237"/>
      <c r="T25" s="237"/>
      <c r="U25" s="238"/>
      <c r="V25" s="256" t="s">
        <v>264</v>
      </c>
      <c r="W25" s="257"/>
      <c r="X25" s="258"/>
    </row>
    <row r="26" spans="1:24">
      <c r="A26" s="272"/>
      <c r="B26" s="273"/>
      <c r="C26" s="273"/>
      <c r="D26" s="273"/>
      <c r="E26" s="273"/>
      <c r="F26" s="273"/>
      <c r="G26" s="273"/>
      <c r="H26" s="274"/>
      <c r="I26" s="229" t="s">
        <v>33</v>
      </c>
      <c r="J26" s="230"/>
      <c r="K26" s="154" t="s">
        <v>51</v>
      </c>
      <c r="L26" s="170" t="str" cm="1">
        <f t="array" ref="L26">_xlfn.IFNA(INDEX(TournamentData[Team Number],MATCH(1,(I26=TournamentData[Award])*(K26=TournamentData[Award Place]),0)),"")</f>
        <v/>
      </c>
      <c r="M26" s="236" t="str">
        <f>IF(ISNA(INDEX(OfficialTeamList[Team Name],MATCH(L26, OfficialTeamList[Team Number],0))),"---",INDEX(OfficialTeamList[Team Name],MATCH(L26, OfficialTeamList[Team Number],0)))</f>
        <v>---</v>
      </c>
      <c r="N26" s="237"/>
      <c r="O26" s="238"/>
      <c r="P26" s="161"/>
      <c r="Q26" s="164"/>
      <c r="R26" s="236" t="str">
        <f>IF(ISNA(INDEX(OfficialTeamList[Team Name],MATCH(Q26, OfficialTeamList[Team Number],0))),"---",INDEX(OfficialTeamList[Team Name],MATCH(Q26, OfficialTeamList[Team Number],0)))</f>
        <v>---</v>
      </c>
      <c r="S26" s="237"/>
      <c r="T26" s="237"/>
      <c r="U26" s="238"/>
      <c r="V26" s="256"/>
      <c r="W26" s="257"/>
      <c r="X26" s="258"/>
    </row>
    <row r="27" spans="1:24">
      <c r="A27" s="272"/>
      <c r="B27" s="273"/>
      <c r="C27" s="273"/>
      <c r="D27" s="273"/>
      <c r="E27" s="273"/>
      <c r="F27" s="273"/>
      <c r="G27" s="273"/>
      <c r="H27" s="274"/>
      <c r="I27" s="229" t="s">
        <v>33</v>
      </c>
      <c r="J27" s="230"/>
      <c r="K27" s="154" t="s">
        <v>49</v>
      </c>
      <c r="L27" s="170" t="str" cm="1">
        <f t="array" ref="L27">_xlfn.IFNA(INDEX(TournamentData[Team Number],MATCH(1,(I27=TournamentData[Award])*(K27=TournamentData[Award Place]),0)),"")</f>
        <v/>
      </c>
      <c r="M27" s="236" t="str">
        <f>IF(ISNA(INDEX(OfficialTeamList[Team Name],MATCH(L27, OfficialTeamList[Team Number],0))),"---",INDEX(OfficialTeamList[Team Name],MATCH(L27, OfficialTeamList[Team Number],0)))</f>
        <v>---</v>
      </c>
      <c r="N27" s="237"/>
      <c r="O27" s="238"/>
      <c r="P27" s="161"/>
      <c r="Q27" s="164"/>
      <c r="R27" s="236" t="str">
        <f>IF(ISNA(INDEX(OfficialTeamList[Team Name],MATCH(Q27, OfficialTeamList[Team Number],0))),"---",INDEX(OfficialTeamList[Team Name],MATCH(Q27, OfficialTeamList[Team Number],0)))</f>
        <v>---</v>
      </c>
      <c r="S27" s="237"/>
      <c r="T27" s="237"/>
      <c r="U27" s="238"/>
      <c r="V27" s="256"/>
      <c r="W27" s="257"/>
      <c r="X27" s="258"/>
    </row>
    <row r="28" spans="1:24">
      <c r="A28" s="158"/>
      <c r="B28" s="149"/>
      <c r="C28" s="149"/>
      <c r="D28" s="149"/>
      <c r="E28" s="149"/>
      <c r="F28" s="149"/>
      <c r="G28" s="149"/>
      <c r="H28" s="161"/>
      <c r="I28" s="229" t="s">
        <v>33</v>
      </c>
      <c r="J28" s="230"/>
      <c r="K28" s="154" t="s">
        <v>46</v>
      </c>
      <c r="L28" s="170" t="str" cm="1">
        <f t="array" ref="L28">_xlfn.IFNA(INDEX(TournamentData[Team Number],MATCH(1,(I28=TournamentData[Award])*(K28=TournamentData[Award Place]),0)),"")</f>
        <v/>
      </c>
      <c r="M28" s="236" t="str">
        <f>IF(ISNA(INDEX(OfficialTeamList[Team Name],MATCH(L28, OfficialTeamList[Team Number],0))),"---",INDEX(OfficialTeamList[Team Name],MATCH(L28, OfficialTeamList[Team Number],0)))</f>
        <v>---</v>
      </c>
      <c r="N28" s="237"/>
      <c r="O28" s="238"/>
      <c r="P28" s="161"/>
      <c r="Q28" s="164"/>
      <c r="R28" s="236" t="str">
        <f>IF(ISNA(INDEX(OfficialTeamList[Team Name],MATCH(Q28, OfficialTeamList[Team Number],0))),"---",INDEX(OfficialTeamList[Team Name],MATCH(Q28, OfficialTeamList[Team Number],0)))</f>
        <v>---</v>
      </c>
      <c r="S28" s="237"/>
      <c r="T28" s="237"/>
      <c r="U28" s="238"/>
      <c r="V28" s="256" t="s">
        <v>266</v>
      </c>
      <c r="W28" s="257"/>
      <c r="X28" s="258"/>
    </row>
    <row r="29" spans="1:24">
      <c r="A29" s="250" t="s">
        <v>315</v>
      </c>
      <c r="B29" s="251"/>
      <c r="C29" s="251"/>
      <c r="D29" s="251"/>
      <c r="E29" s="251"/>
      <c r="F29" s="251"/>
      <c r="G29" s="251"/>
      <c r="H29" s="252"/>
      <c r="I29" s="158"/>
      <c r="J29" s="149"/>
      <c r="K29" s="149"/>
      <c r="L29" s="168"/>
      <c r="M29" s="169"/>
      <c r="N29" s="169"/>
      <c r="O29" s="169"/>
      <c r="P29" s="161"/>
      <c r="Q29" s="164"/>
      <c r="R29" s="236" t="str">
        <f>IF(ISNA(INDEX(OfficialTeamList[Team Name],MATCH(Q29, OfficialTeamList[Team Number],0))),"---",INDEX(OfficialTeamList[Team Name],MATCH(Q29, OfficialTeamList[Team Number],0)))</f>
        <v>---</v>
      </c>
      <c r="S29" s="237"/>
      <c r="T29" s="237"/>
      <c r="U29" s="238"/>
      <c r="V29" s="256"/>
      <c r="W29" s="257"/>
      <c r="X29" s="258"/>
    </row>
    <row r="30" spans="1:24">
      <c r="A30" s="250"/>
      <c r="B30" s="251"/>
      <c r="C30" s="251"/>
      <c r="D30" s="251"/>
      <c r="E30" s="251"/>
      <c r="F30" s="251"/>
      <c r="G30" s="251"/>
      <c r="H30" s="252"/>
      <c r="I30" s="229" t="s">
        <v>54</v>
      </c>
      <c r="J30" s="230"/>
      <c r="K30" s="154" t="s">
        <v>53</v>
      </c>
      <c r="L30" s="170" t="str" cm="1">
        <f t="array" ref="L30">_xlfn.IFNA(INDEX(TournamentData[Team Number],MATCH(1,(I30=TournamentData[Award])*(K30=TournamentData[Award Place]),0)),"")</f>
        <v/>
      </c>
      <c r="M30" s="236" t="str">
        <f>IF(ISNA(INDEX(OfficialTeamList[Team Name],MATCH(L30, OfficialTeamList[Team Number],0))),"---",INDEX(OfficialTeamList[Team Name],MATCH(L30, OfficialTeamList[Team Number],0)))</f>
        <v>---</v>
      </c>
      <c r="N30" s="237"/>
      <c r="O30" s="238"/>
      <c r="P30" s="161"/>
      <c r="Q30" s="164"/>
      <c r="R30" s="236" t="str">
        <f>IF(ISNA(INDEX(OfficialTeamList[Team Name],MATCH(Q30, OfficialTeamList[Team Number],0))),"---",INDEX(OfficialTeamList[Team Name],MATCH(Q30, OfficialTeamList[Team Number],0)))</f>
        <v>---</v>
      </c>
      <c r="S30" s="237"/>
      <c r="T30" s="237"/>
      <c r="U30" s="238"/>
      <c r="V30" s="256"/>
      <c r="W30" s="257"/>
      <c r="X30" s="258"/>
    </row>
    <row r="31" spans="1:24">
      <c r="A31" s="250"/>
      <c r="B31" s="251"/>
      <c r="C31" s="251"/>
      <c r="D31" s="251"/>
      <c r="E31" s="251"/>
      <c r="F31" s="251"/>
      <c r="G31" s="251"/>
      <c r="H31" s="252"/>
      <c r="I31" s="229" t="s">
        <v>54</v>
      </c>
      <c r="J31" s="230"/>
      <c r="K31" s="154" t="s">
        <v>51</v>
      </c>
      <c r="L31" s="170" t="str" cm="1">
        <f t="array" ref="L31">_xlfn.IFNA(INDEX(TournamentData[Team Number],MATCH(1,(I31=TournamentData[Award])*(K31=TournamentData[Award Place]),0)),"")</f>
        <v/>
      </c>
      <c r="M31" s="236" t="str">
        <f>IF(ISNA(INDEX(OfficialTeamList[Team Name],MATCH(L31, OfficialTeamList[Team Number],0))),"---",INDEX(OfficialTeamList[Team Name],MATCH(L31, OfficialTeamList[Team Number],0)))</f>
        <v>---</v>
      </c>
      <c r="N31" s="237"/>
      <c r="O31" s="238"/>
      <c r="P31" s="161"/>
      <c r="Q31" s="164"/>
      <c r="R31" s="236" t="str">
        <f>IF(ISNA(INDEX(OfficialTeamList[Team Name],MATCH(Q31, OfficialTeamList[Team Number],0))),"---",INDEX(OfficialTeamList[Team Name],MATCH(Q31, OfficialTeamList[Team Number],0)))</f>
        <v>---</v>
      </c>
      <c r="S31" s="237"/>
      <c r="T31" s="237"/>
      <c r="U31" s="238"/>
      <c r="V31" s="256"/>
      <c r="W31" s="257"/>
      <c r="X31" s="258"/>
    </row>
    <row r="32" spans="1:24">
      <c r="A32" s="250" t="s">
        <v>311</v>
      </c>
      <c r="B32" s="251"/>
      <c r="C32" s="251"/>
      <c r="D32" s="251"/>
      <c r="E32" s="251"/>
      <c r="F32" s="251"/>
      <c r="G32" s="251"/>
      <c r="H32" s="252"/>
      <c r="I32" s="229" t="s">
        <v>54</v>
      </c>
      <c r="J32" s="230"/>
      <c r="K32" s="154" t="s">
        <v>49</v>
      </c>
      <c r="L32" s="170" t="str" cm="1">
        <f t="array" ref="L32">_xlfn.IFNA(INDEX(TournamentData[Team Number],MATCH(1,(I32=TournamentData[Award])*(K32=TournamentData[Award Place]),0)),"")</f>
        <v/>
      </c>
      <c r="M32" s="236" t="str">
        <f>IF(ISNA(INDEX(OfficialTeamList[Team Name],MATCH(L32, OfficialTeamList[Team Number],0))),"---",INDEX(OfficialTeamList[Team Name],MATCH(L32, OfficialTeamList[Team Number],0)))</f>
        <v>---</v>
      </c>
      <c r="N32" s="237"/>
      <c r="O32" s="238"/>
      <c r="P32" s="161"/>
      <c r="Q32" s="164"/>
      <c r="R32" s="236" t="str">
        <f>IF(ISNA(INDEX(OfficialTeamList[Team Name],MATCH(Q32, OfficialTeamList[Team Number],0))),"---",INDEX(OfficialTeamList[Team Name],MATCH(Q32, OfficialTeamList[Team Number],0)))</f>
        <v>---</v>
      </c>
      <c r="S32" s="237"/>
      <c r="T32" s="237"/>
      <c r="U32" s="238"/>
      <c r="V32" s="256"/>
      <c r="W32" s="257"/>
      <c r="X32" s="258"/>
    </row>
    <row r="33" spans="1:24" ht="15" customHeight="1">
      <c r="A33" s="250"/>
      <c r="B33" s="251"/>
      <c r="C33" s="251"/>
      <c r="D33" s="251"/>
      <c r="E33" s="251"/>
      <c r="F33" s="251"/>
      <c r="G33" s="251"/>
      <c r="H33" s="252"/>
      <c r="I33" s="229" t="s">
        <v>54</v>
      </c>
      <c r="J33" s="230"/>
      <c r="K33" s="154" t="s">
        <v>46</v>
      </c>
      <c r="L33" s="170" t="str" cm="1">
        <f t="array" ref="L33">_xlfn.IFNA(INDEX(TournamentData[Team Number],MATCH(1,(I33=TournamentData[Award])*(K33=TournamentData[Award Place]),0)),"")</f>
        <v/>
      </c>
      <c r="M33" s="236" t="str">
        <f>IF(ISNA(INDEX(OfficialTeamList[Team Name],MATCH(L33, OfficialTeamList[Team Number],0))),"---",INDEX(OfficialTeamList[Team Name],MATCH(L33, OfficialTeamList[Team Number],0)))</f>
        <v>---</v>
      </c>
      <c r="N33" s="237"/>
      <c r="O33" s="238"/>
      <c r="P33" s="161"/>
      <c r="Q33" s="164"/>
      <c r="R33" s="236" t="str">
        <f>IF(ISNA(INDEX(OfficialTeamList[Team Name],MATCH(Q33, OfficialTeamList[Team Number],0))),"---",INDEX(OfficialTeamList[Team Name],MATCH(Q33, OfficialTeamList[Team Number],0)))</f>
        <v>---</v>
      </c>
      <c r="S33" s="237"/>
      <c r="T33" s="237"/>
      <c r="U33" s="238"/>
      <c r="V33" s="256"/>
      <c r="W33" s="257"/>
      <c r="X33" s="258"/>
    </row>
    <row r="34" spans="1:24" ht="15" customHeight="1">
      <c r="A34" s="165"/>
      <c r="B34" s="166"/>
      <c r="C34" s="166"/>
      <c r="D34" s="166"/>
      <c r="E34" s="166"/>
      <c r="F34" s="166"/>
      <c r="G34" s="166"/>
      <c r="H34" s="167"/>
      <c r="I34" s="158"/>
      <c r="J34" s="149"/>
      <c r="K34" s="149"/>
      <c r="L34" s="149"/>
      <c r="M34" s="149"/>
      <c r="N34" s="149"/>
      <c r="O34" s="149"/>
      <c r="P34" s="161"/>
      <c r="Q34" s="164"/>
      <c r="R34" s="236" t="str">
        <f>IF(ISNA(INDEX(OfficialTeamList[Team Name],MATCH(Q34, OfficialTeamList[Team Number],0))),"---",INDEX(OfficialTeamList[Team Name],MATCH(Q34, OfficialTeamList[Team Number],0)))</f>
        <v>---</v>
      </c>
      <c r="S34" s="237"/>
      <c r="T34" s="237"/>
      <c r="U34" s="238"/>
      <c r="V34" s="256"/>
      <c r="W34" s="257"/>
      <c r="X34" s="258"/>
    </row>
    <row r="35" spans="1:24">
      <c r="A35" s="250" t="s">
        <v>152</v>
      </c>
      <c r="B35" s="251"/>
      <c r="C35" s="251"/>
      <c r="D35" s="251"/>
      <c r="E35" s="251"/>
      <c r="F35" s="251"/>
      <c r="G35" s="251"/>
      <c r="H35" s="252"/>
      <c r="I35" s="155"/>
      <c r="J35" s="156"/>
      <c r="K35" s="156"/>
      <c r="L35" s="156"/>
      <c r="M35" s="156"/>
      <c r="N35" s="156"/>
      <c r="O35" s="156"/>
      <c r="P35" s="157"/>
      <c r="Q35" s="164"/>
      <c r="R35" s="236" t="str">
        <f>IF(ISNA(INDEX(OfficialTeamList[Team Name],MATCH(Q35, OfficialTeamList[Team Number],0))),"---",INDEX(OfficialTeamList[Team Name],MATCH(Q35, OfficialTeamList[Team Number],0)))</f>
        <v>---</v>
      </c>
      <c r="S35" s="237"/>
      <c r="T35" s="237"/>
      <c r="U35" s="238"/>
      <c r="V35" s="256"/>
      <c r="W35" s="257"/>
      <c r="X35" s="258"/>
    </row>
    <row r="36" spans="1:24" ht="15" customHeight="1">
      <c r="A36" s="250"/>
      <c r="B36" s="251"/>
      <c r="C36" s="251"/>
      <c r="D36" s="251"/>
      <c r="E36" s="251"/>
      <c r="F36" s="251"/>
      <c r="G36" s="251"/>
      <c r="H36" s="252"/>
      <c r="I36" s="225" t="s">
        <v>293</v>
      </c>
      <c r="J36" s="226"/>
      <c r="K36" s="228" t="s">
        <v>171</v>
      </c>
      <c r="L36" s="228"/>
      <c r="M36" s="228"/>
      <c r="N36" s="228"/>
      <c r="O36" s="228"/>
      <c r="P36" s="147"/>
      <c r="Q36" s="164"/>
      <c r="R36" s="236" t="str">
        <f>IF(ISNA(INDEX(OfficialTeamList[Team Name],MATCH(Q36, OfficialTeamList[Team Number],0))),"---",INDEX(OfficialTeamList[Team Name],MATCH(Q36, OfficialTeamList[Team Number],0)))</f>
        <v>---</v>
      </c>
      <c r="S36" s="237"/>
      <c r="T36" s="237"/>
      <c r="U36" s="238"/>
      <c r="V36" s="256"/>
      <c r="W36" s="257"/>
      <c r="X36" s="258"/>
    </row>
    <row r="37" spans="1:24" ht="15" customHeight="1">
      <c r="A37" s="225" t="s">
        <v>160</v>
      </c>
      <c r="B37" s="226"/>
      <c r="C37" s="268" t="s">
        <v>157</v>
      </c>
      <c r="D37" s="268"/>
      <c r="E37" s="268"/>
      <c r="F37" s="268"/>
      <c r="G37" s="268"/>
      <c r="H37" s="167"/>
      <c r="I37" s="229"/>
      <c r="J37" s="230"/>
      <c r="K37" s="239"/>
      <c r="L37" s="239"/>
      <c r="M37" s="239"/>
      <c r="N37" s="239"/>
      <c r="O37" s="239"/>
      <c r="P37" s="161"/>
      <c r="Q37" s="164"/>
      <c r="R37" s="236" t="str">
        <f>IF(ISNA(INDEX(OfficialTeamList[Team Name],MATCH(Q37, OfficialTeamList[Team Number],0))),"---",INDEX(OfficialTeamList[Team Name],MATCH(Q37, OfficialTeamList[Team Number],0)))</f>
        <v>---</v>
      </c>
      <c r="S37" s="237"/>
      <c r="T37" s="237"/>
      <c r="U37" s="238"/>
      <c r="V37" s="256"/>
      <c r="W37" s="257"/>
      <c r="X37" s="258"/>
    </row>
    <row r="38" spans="1:24" ht="15.5">
      <c r="A38" s="225" t="s">
        <v>220</v>
      </c>
      <c r="B38" s="226"/>
      <c r="C38" s="234" t="s">
        <v>153</v>
      </c>
      <c r="D38" s="234"/>
      <c r="E38" s="234"/>
      <c r="F38" s="234"/>
      <c r="G38" s="234"/>
      <c r="H38" s="161"/>
      <c r="I38" s="240" t="s">
        <v>166</v>
      </c>
      <c r="J38" s="241"/>
      <c r="K38" s="164"/>
      <c r="L38" s="242" t="str">
        <f>IF(ISNA(INDEX(OfficialTeamList[Team Name],MATCH(K38, OfficialTeamList[Team Number],0))),"---",INDEX(OfficialTeamList[Team Name],MATCH(K38, OfficialTeamList[Team Number],0)))</f>
        <v>---</v>
      </c>
      <c r="M38" s="242"/>
      <c r="N38" s="242"/>
      <c r="O38" s="242"/>
      <c r="P38" s="161"/>
      <c r="Q38" s="164"/>
      <c r="R38" s="236" t="str">
        <f>IF(ISNA(INDEX(OfficialTeamList[Team Name],MATCH(Q38, OfficialTeamList[Team Number],0))),"---",INDEX(OfficialTeamList[Team Name],MATCH(Q38, OfficialTeamList[Team Number],0)))</f>
        <v>---</v>
      </c>
      <c r="S38" s="237"/>
      <c r="T38" s="237"/>
      <c r="U38" s="238"/>
      <c r="V38" s="256"/>
      <c r="W38" s="257"/>
      <c r="X38" s="258"/>
    </row>
    <row r="39" spans="1:24" ht="15.5">
      <c r="A39" s="225">
        <v>4</v>
      </c>
      <c r="B39" s="226"/>
      <c r="C39" s="228" t="s">
        <v>217</v>
      </c>
      <c r="D39" s="228"/>
      <c r="E39" s="228"/>
      <c r="F39" s="228"/>
      <c r="G39" s="228"/>
      <c r="H39" s="147"/>
      <c r="I39" s="229"/>
      <c r="J39" s="230"/>
      <c r="K39" s="239"/>
      <c r="L39" s="239"/>
      <c r="M39" s="239"/>
      <c r="N39" s="239"/>
      <c r="O39" s="239"/>
      <c r="P39" s="161"/>
      <c r="Q39" s="164"/>
      <c r="R39" s="236" t="str">
        <f>IF(ISNA(INDEX(OfficialTeamList[Team Name],MATCH(Q39, OfficialTeamList[Team Number],0))),"---",INDEX(OfficialTeamList[Team Name],MATCH(Q39, OfficialTeamList[Team Number],0)))</f>
        <v>---</v>
      </c>
      <c r="S39" s="237"/>
      <c r="T39" s="237"/>
      <c r="U39" s="238"/>
      <c r="V39" s="256"/>
      <c r="W39" s="257"/>
      <c r="X39" s="258"/>
    </row>
    <row r="40" spans="1:24" ht="17.5">
      <c r="A40" s="225" t="s">
        <v>221</v>
      </c>
      <c r="B40" s="226"/>
      <c r="C40" s="264" t="s">
        <v>154</v>
      </c>
      <c r="D40" s="264"/>
      <c r="E40" s="264"/>
      <c r="F40" s="264"/>
      <c r="G40" s="264"/>
      <c r="H40" s="148"/>
      <c r="I40" s="240" t="s">
        <v>166</v>
      </c>
      <c r="J40" s="241"/>
      <c r="K40" s="164"/>
      <c r="L40" s="242" t="str">
        <f>IF(ISNA(INDEX(OfficialTeamList[Team Name],MATCH(K40, OfficialTeamList[Team Number],0))),"---",INDEX(OfficialTeamList[Team Name],MATCH(K40, OfficialTeamList[Team Number],0)))</f>
        <v>---</v>
      </c>
      <c r="M40" s="242"/>
      <c r="N40" s="242"/>
      <c r="O40" s="242"/>
      <c r="P40" s="161"/>
      <c r="Q40" s="164"/>
      <c r="R40" s="236" t="str">
        <f>IF(ISNA(INDEX(OfficialTeamList[Team Name],MATCH(Q40, OfficialTeamList[Team Number],0))),"---",INDEX(OfficialTeamList[Team Name],MATCH(Q40, OfficialTeamList[Team Number],0)))</f>
        <v>---</v>
      </c>
      <c r="S40" s="237"/>
      <c r="T40" s="237"/>
      <c r="U40" s="238"/>
      <c r="V40" s="256"/>
      <c r="W40" s="257"/>
      <c r="X40" s="258"/>
    </row>
    <row r="41" spans="1:24" ht="15.5">
      <c r="A41" s="225">
        <v>9</v>
      </c>
      <c r="B41" s="226"/>
      <c r="C41" s="228" t="s">
        <v>209</v>
      </c>
      <c r="D41" s="228"/>
      <c r="E41" s="228"/>
      <c r="F41" s="228"/>
      <c r="G41" s="228"/>
      <c r="H41" s="147"/>
      <c r="I41" s="229"/>
      <c r="J41" s="230"/>
      <c r="K41" s="239"/>
      <c r="L41" s="239"/>
      <c r="M41" s="239"/>
      <c r="N41" s="239"/>
      <c r="O41" s="239"/>
      <c r="P41" s="161"/>
      <c r="Q41" s="158"/>
      <c r="R41" s="149"/>
      <c r="S41" s="149"/>
      <c r="T41" s="149"/>
      <c r="U41" s="149"/>
      <c r="V41" s="149"/>
      <c r="W41" s="149"/>
      <c r="X41" s="161"/>
    </row>
    <row r="42" spans="1:24" ht="15" customHeight="1">
      <c r="A42" s="225">
        <v>10</v>
      </c>
      <c r="B42" s="226"/>
      <c r="C42" s="228" t="s">
        <v>162</v>
      </c>
      <c r="D42" s="228"/>
      <c r="E42" s="228"/>
      <c r="F42" s="228"/>
      <c r="G42" s="228"/>
      <c r="H42" s="147"/>
      <c r="I42" s="240" t="s">
        <v>166</v>
      </c>
      <c r="J42" s="241"/>
      <c r="K42" s="164"/>
      <c r="L42" s="242" t="str">
        <f>IF(ISNA(INDEX(OfficialTeamList[Team Name],MATCH(K42, OfficialTeamList[Team Number],0))),"---",INDEX(OfficialTeamList[Team Name],MATCH(K42, OfficialTeamList[Team Number],0)))</f>
        <v>---</v>
      </c>
      <c r="M42" s="242"/>
      <c r="N42" s="242"/>
      <c r="O42" s="242"/>
      <c r="P42" s="161"/>
      <c r="Q42" s="225"/>
      <c r="R42" s="226"/>
      <c r="S42" s="149"/>
      <c r="T42" s="149"/>
      <c r="U42" s="149"/>
      <c r="V42" s="149"/>
      <c r="W42" s="149"/>
      <c r="X42" s="147"/>
    </row>
    <row r="43" spans="1:24" ht="16" customHeight="1">
      <c r="A43" s="225">
        <v>11</v>
      </c>
      <c r="B43" s="226"/>
      <c r="C43" s="262" t="s">
        <v>155</v>
      </c>
      <c r="D43" s="262"/>
      <c r="E43" s="262"/>
      <c r="F43" s="262"/>
      <c r="G43" s="262"/>
      <c r="H43" s="147"/>
      <c r="I43" s="158"/>
      <c r="J43" s="149"/>
      <c r="K43" s="149"/>
      <c r="L43" s="149"/>
      <c r="M43" s="149"/>
      <c r="N43" s="149" t="s">
        <v>172</v>
      </c>
      <c r="O43" s="149"/>
      <c r="P43" s="161"/>
      <c r="Q43" s="158"/>
      <c r="R43" s="149"/>
      <c r="S43" s="149"/>
      <c r="T43" s="149"/>
      <c r="U43" s="149"/>
      <c r="V43" s="149"/>
      <c r="W43" s="149"/>
      <c r="X43" s="161"/>
    </row>
    <row r="44" spans="1:24" ht="15.5">
      <c r="A44" s="225">
        <v>12</v>
      </c>
      <c r="B44" s="226"/>
      <c r="C44" s="261" t="s">
        <v>156</v>
      </c>
      <c r="D44" s="261"/>
      <c r="E44" s="261"/>
      <c r="F44" s="261"/>
      <c r="G44" s="261"/>
      <c r="H44" s="147"/>
      <c r="I44" s="225" t="s">
        <v>294</v>
      </c>
      <c r="J44" s="226"/>
      <c r="K44" s="228" t="s">
        <v>162</v>
      </c>
      <c r="L44" s="228"/>
      <c r="M44" s="228"/>
      <c r="N44" s="228"/>
      <c r="O44" s="228"/>
      <c r="P44" s="163"/>
      <c r="Q44" s="225" t="s">
        <v>299</v>
      </c>
      <c r="R44" s="226"/>
      <c r="S44" s="227" t="s">
        <v>44</v>
      </c>
      <c r="T44" s="227"/>
      <c r="U44" s="227"/>
      <c r="V44" s="227"/>
      <c r="W44" s="227"/>
      <c r="X44" s="147"/>
    </row>
    <row r="45" spans="1:24" ht="15.5">
      <c r="A45" s="225">
        <v>13</v>
      </c>
      <c r="B45" s="226"/>
      <c r="C45" s="260" t="s">
        <v>158</v>
      </c>
      <c r="D45" s="260"/>
      <c r="E45" s="260"/>
      <c r="F45" s="260"/>
      <c r="G45" s="260"/>
      <c r="H45" s="147"/>
      <c r="I45" s="158"/>
      <c r="J45" s="149"/>
      <c r="K45" s="149"/>
      <c r="L45" s="159" t="s">
        <v>131</v>
      </c>
      <c r="M45" s="160" t="s">
        <v>10</v>
      </c>
      <c r="N45" s="149"/>
      <c r="O45" s="149"/>
      <c r="P45" s="161" t="s">
        <v>169</v>
      </c>
      <c r="Q45" s="158"/>
      <c r="R45" s="149"/>
      <c r="S45" s="159" t="s">
        <v>131</v>
      </c>
      <c r="T45" s="160" t="s">
        <v>10</v>
      </c>
      <c r="U45" s="160"/>
      <c r="V45" s="160"/>
      <c r="W45" s="254" t="s">
        <v>173</v>
      </c>
      <c r="X45" s="255"/>
    </row>
    <row r="46" spans="1:24" ht="15.5">
      <c r="A46" s="225">
        <v>14</v>
      </c>
      <c r="B46" s="226"/>
      <c r="C46" s="259" t="s">
        <v>218</v>
      </c>
      <c r="D46" s="259"/>
      <c r="E46" s="259"/>
      <c r="F46" s="259"/>
      <c r="G46" s="259"/>
      <c r="H46" s="147"/>
      <c r="I46" s="229" t="s">
        <v>163</v>
      </c>
      <c r="J46" s="235"/>
      <c r="K46" s="154" t="s">
        <v>53</v>
      </c>
      <c r="L46" s="164"/>
      <c r="M46" s="236" t="str">
        <f>IF(ISNA(INDEX(OfficialTeamList[Team Name],MATCH(L46, OfficialTeamList[Team Number],0))),"---",INDEX(OfficialTeamList[Team Name],MATCH(L46, OfficialTeamList[Team Number],0)))</f>
        <v>---</v>
      </c>
      <c r="N46" s="237"/>
      <c r="O46" s="238"/>
      <c r="P46" s="170" t="str">
        <f>IF(ISNA(INDEX(TournamentData[Max Robot Game Score],MATCH(L46, TournamentData[Team Number],0))),"",FLOOR(INDEX( TournamentData[Max Robot Game Score],MATCH(L46,  TournamentData[Team Number],0)),1))</f>
        <v/>
      </c>
      <c r="Q46" s="153" t="s">
        <v>53</v>
      </c>
      <c r="R46" s="171" t="str" cm="1">
        <f t="array" ref="R46">_xlfn.IFNA(INDEX(TournamentData[Team Number],MATCH(1,(S$44=TournamentData[Award])*(Q46=TournamentData[Award Place]),0)),"")</f>
        <v/>
      </c>
      <c r="S46" s="236" t="str">
        <f>IF(ISNA(INDEX(OfficialTeamList[Team Name],MATCH(R46, OfficialTeamList[Team Number],0))),"---",INDEX(OfficialTeamList[Team Name],MATCH(R46, OfficialTeamList[Team Number],0)))</f>
        <v>---</v>
      </c>
      <c r="T46" s="237"/>
      <c r="U46" s="237"/>
      <c r="V46" s="238"/>
      <c r="W46" s="253"/>
      <c r="X46" s="253"/>
    </row>
    <row r="47" spans="1:24" ht="15.5">
      <c r="A47" s="225">
        <v>14</v>
      </c>
      <c r="B47" s="226"/>
      <c r="C47" s="259" t="s">
        <v>219</v>
      </c>
      <c r="D47" s="259"/>
      <c r="E47" s="259"/>
      <c r="F47" s="259"/>
      <c r="G47" s="259"/>
      <c r="H47" s="147"/>
      <c r="I47" s="229" t="s">
        <v>163</v>
      </c>
      <c r="J47" s="235"/>
      <c r="K47" s="154" t="s">
        <v>51</v>
      </c>
      <c r="L47" s="164"/>
      <c r="M47" s="236" t="str">
        <f>IF(ISNA(INDEX(OfficialTeamList[Team Name],MATCH(L47, OfficialTeamList[Team Number],0))),"---",INDEX(OfficialTeamList[Team Name],MATCH(L47, OfficialTeamList[Team Number],0)))</f>
        <v>---</v>
      </c>
      <c r="N47" s="237"/>
      <c r="O47" s="238"/>
      <c r="P47" s="170" t="str">
        <f>IF(ISNA(INDEX(TournamentData[Max Robot Game Score],MATCH(L47, TournamentData[Team Number],0))),"",FLOOR(INDEX( TournamentData[Max Robot Game Score],MATCH(L47,  TournamentData[Team Number],0)),1))</f>
        <v/>
      </c>
      <c r="Q47" s="153" t="s">
        <v>51</v>
      </c>
      <c r="R47" s="171" t="str" cm="1">
        <f t="array" ref="R47">_xlfn.IFNA(INDEX(TournamentData[Team Number],MATCH(1,(S$44=TournamentData[Award])*(Q47=TournamentData[Award Place]),0)),"")</f>
        <v/>
      </c>
      <c r="S47" s="236" t="str">
        <f>IF(ISNA(INDEX(OfficialTeamList[Team Name],MATCH(R47, OfficialTeamList[Team Number],0))),"---",INDEX(OfficialTeamList[Team Name],MATCH(R47, OfficialTeamList[Team Number],0)))</f>
        <v>---</v>
      </c>
      <c r="T47" s="237"/>
      <c r="U47" s="237"/>
      <c r="V47" s="238"/>
      <c r="W47" s="253"/>
      <c r="X47" s="253"/>
    </row>
    <row r="48" spans="1:24" ht="15.5">
      <c r="A48" s="225" t="s">
        <v>223</v>
      </c>
      <c r="B48" s="226"/>
      <c r="C48" s="227" t="s">
        <v>159</v>
      </c>
      <c r="D48" s="227"/>
      <c r="E48" s="227"/>
      <c r="F48" s="227"/>
      <c r="G48" s="227"/>
      <c r="H48" s="147"/>
      <c r="I48" s="229" t="s">
        <v>163</v>
      </c>
      <c r="J48" s="235"/>
      <c r="K48" s="154" t="s">
        <v>49</v>
      </c>
      <c r="L48" s="164"/>
      <c r="M48" s="236" t="str">
        <f>IF(ISNA(INDEX(OfficialTeamList[Team Name],MATCH(L48, OfficialTeamList[Team Number],0))),"---",INDEX(OfficialTeamList[Team Name],MATCH(L48, OfficialTeamList[Team Number],0)))</f>
        <v>---</v>
      </c>
      <c r="N48" s="237"/>
      <c r="O48" s="238"/>
      <c r="P48" s="170" t="str">
        <f>IF(ISNA(INDEX(TournamentData[Max Robot Game Score],MATCH(L48, TournamentData[Team Number],0))),"",FLOOR(INDEX( TournamentData[Max Robot Game Score],MATCH(L48,  TournamentData[Team Number],0)),1))</f>
        <v/>
      </c>
      <c r="Q48" s="153" t="s">
        <v>49</v>
      </c>
      <c r="R48" s="171" t="str" cm="1">
        <f t="array" ref="R48">_xlfn.IFNA(INDEX(TournamentData[Team Number],MATCH(1,(S$44=TournamentData[Award])*(Q48=TournamentData[Award Place]),0)),"")</f>
        <v/>
      </c>
      <c r="S48" s="236" t="str">
        <f>IF(ISNA(INDEX(OfficialTeamList[Team Name],MATCH(R48, OfficialTeamList[Team Number],0))),"---",INDEX(OfficialTeamList[Team Name],MATCH(R48, OfficialTeamList[Team Number],0)))</f>
        <v>---</v>
      </c>
      <c r="T48" s="237"/>
      <c r="U48" s="237"/>
      <c r="V48" s="238"/>
      <c r="W48" s="253"/>
      <c r="X48" s="253"/>
    </row>
    <row r="49" spans="1:24" ht="15.5">
      <c r="A49" s="225">
        <v>17</v>
      </c>
      <c r="B49" s="226"/>
      <c r="C49" s="227" t="s">
        <v>303</v>
      </c>
      <c r="D49" s="227"/>
      <c r="E49" s="227"/>
      <c r="F49" s="227"/>
      <c r="G49" s="227"/>
      <c r="H49" s="161"/>
      <c r="I49" s="229" t="s">
        <v>163</v>
      </c>
      <c r="J49" s="235"/>
      <c r="K49" s="154" t="s">
        <v>46</v>
      </c>
      <c r="L49" s="164"/>
      <c r="M49" s="236" t="str">
        <f>IF(ISNA(INDEX(OfficialTeamList[Team Name],MATCH(L49, OfficialTeamList[Team Number],0))),"---",INDEX(OfficialTeamList[Team Name],MATCH(L49, OfficialTeamList[Team Number],0)))</f>
        <v>---</v>
      </c>
      <c r="N49" s="237"/>
      <c r="O49" s="238"/>
      <c r="P49" s="170" t="str">
        <f>IF(ISNA(INDEX(TournamentData[Max Robot Game Score],MATCH(L49, TournamentData[Team Number],0))),"",FLOOR(INDEX( TournamentData[Max Robot Game Score],MATCH(L49,  TournamentData[Team Number],0)),1))</f>
        <v/>
      </c>
      <c r="Q49" s="153" t="s">
        <v>46</v>
      </c>
      <c r="R49" s="171" t="str" cm="1">
        <f t="array" ref="R49">_xlfn.IFNA(INDEX(TournamentData[Team Number],MATCH(1,(S$44=TournamentData[Award])*(Q49=TournamentData[Award Place]),0)),"")</f>
        <v/>
      </c>
      <c r="S49" s="236" t="str">
        <f>IF(ISNA(INDEX(OfficialTeamList[Team Name],MATCH(R49, OfficialTeamList[Team Number],0))),"---",INDEX(OfficialTeamList[Team Name],MATCH(R49, OfficialTeamList[Team Number],0)))</f>
        <v>---</v>
      </c>
      <c r="T49" s="237"/>
      <c r="U49" s="237"/>
      <c r="V49" s="238"/>
      <c r="W49" s="253"/>
      <c r="X49" s="253"/>
    </row>
    <row r="50" spans="1:24">
      <c r="A50" s="150"/>
      <c r="B50" s="151"/>
      <c r="C50" s="151"/>
      <c r="D50" s="151"/>
      <c r="E50" s="151"/>
      <c r="F50" s="151"/>
      <c r="G50" s="151"/>
      <c r="H50" s="152"/>
      <c r="I50" s="150"/>
      <c r="J50" s="151"/>
      <c r="K50" s="151"/>
      <c r="L50" s="151"/>
      <c r="M50" s="151"/>
      <c r="N50" s="151"/>
      <c r="O50" s="151"/>
      <c r="P50" s="152"/>
      <c r="Q50" s="150"/>
      <c r="R50" s="151"/>
      <c r="S50" s="151"/>
      <c r="T50" s="151"/>
      <c r="U50" s="151"/>
      <c r="V50" s="151"/>
      <c r="W50" s="151"/>
      <c r="X50" s="152"/>
    </row>
    <row r="51" spans="1:24">
      <c r="A51" s="149"/>
      <c r="B51" s="149"/>
      <c r="C51" s="149"/>
      <c r="D51" s="149"/>
      <c r="E51" s="149"/>
      <c r="F51" s="149"/>
      <c r="G51" s="149"/>
      <c r="H51" s="149"/>
      <c r="I51" s="149"/>
      <c r="J51" s="149"/>
      <c r="K51" s="149"/>
      <c r="L51" s="149"/>
      <c r="M51" s="149"/>
      <c r="N51" s="149"/>
      <c r="O51" s="149"/>
      <c r="P51" s="149"/>
      <c r="Q51" s="149"/>
      <c r="R51" s="149"/>
      <c r="S51" s="149"/>
      <c r="T51" s="149"/>
      <c r="U51" s="149"/>
      <c r="V51" s="149"/>
      <c r="W51" s="149"/>
      <c r="X51" s="149"/>
    </row>
  </sheetData>
  <protectedRanges>
    <protectedRange sqref="G39 G41:G42" name="ResultsSort_1"/>
    <protectedRange sqref="O7 O2" name="ResultsSort_1_2"/>
    <protectedRange sqref="O36" name="ResultsSort_1_3"/>
  </protectedRanges>
  <mergeCells count="178">
    <mergeCell ref="A48:B48"/>
    <mergeCell ref="C48:G48"/>
    <mergeCell ref="I12:J12"/>
    <mergeCell ref="K12:O12"/>
    <mergeCell ref="I15:J15"/>
    <mergeCell ref="I16:J16"/>
    <mergeCell ref="I17:J17"/>
    <mergeCell ref="I18:J18"/>
    <mergeCell ref="A45:B45"/>
    <mergeCell ref="C45:G45"/>
    <mergeCell ref="A37:B37"/>
    <mergeCell ref="C37:G37"/>
    <mergeCell ref="A7:H18"/>
    <mergeCell ref="A21:H23"/>
    <mergeCell ref="A25:H27"/>
    <mergeCell ref="K9:O9"/>
    <mergeCell ref="K39:O39"/>
    <mergeCell ref="K37:O37"/>
    <mergeCell ref="A47:B47"/>
    <mergeCell ref="C47:G47"/>
    <mergeCell ref="I21:J21"/>
    <mergeCell ref="M21:O21"/>
    <mergeCell ref="I20:J20"/>
    <mergeCell ref="A46:B46"/>
    <mergeCell ref="I40:J40"/>
    <mergeCell ref="L40:O40"/>
    <mergeCell ref="I39:J39"/>
    <mergeCell ref="I33:J33"/>
    <mergeCell ref="M33:O33"/>
    <mergeCell ref="C46:G46"/>
    <mergeCell ref="A42:B42"/>
    <mergeCell ref="C42:G42"/>
    <mergeCell ref="A43:B43"/>
    <mergeCell ref="C43:G43"/>
    <mergeCell ref="A44:B44"/>
    <mergeCell ref="C44:G44"/>
    <mergeCell ref="A41:B41"/>
    <mergeCell ref="C41:G41"/>
    <mergeCell ref="A40:B40"/>
    <mergeCell ref="C40:G40"/>
    <mergeCell ref="A32:H33"/>
    <mergeCell ref="A35:H36"/>
    <mergeCell ref="Q2:R2"/>
    <mergeCell ref="S2:W2"/>
    <mergeCell ref="Q4:R4"/>
    <mergeCell ref="Q5:R5"/>
    <mergeCell ref="Q6:R6"/>
    <mergeCell ref="I9:J9"/>
    <mergeCell ref="I10:J10"/>
    <mergeCell ref="L10:O10"/>
    <mergeCell ref="I36:J36"/>
    <mergeCell ref="K36:O36"/>
    <mergeCell ref="I32:J32"/>
    <mergeCell ref="M32:O32"/>
    <mergeCell ref="I26:J26"/>
    <mergeCell ref="M26:O26"/>
    <mergeCell ref="I27:J27"/>
    <mergeCell ref="M27:O27"/>
    <mergeCell ref="I22:J22"/>
    <mergeCell ref="M22:O22"/>
    <mergeCell ref="I23:J23"/>
    <mergeCell ref="M23:O23"/>
    <mergeCell ref="M15:O15"/>
    <mergeCell ref="M16:O16"/>
    <mergeCell ref="M17:O17"/>
    <mergeCell ref="M18:O18"/>
    <mergeCell ref="Q18:R18"/>
    <mergeCell ref="T18:W18"/>
    <mergeCell ref="Q12:R12"/>
    <mergeCell ref="Q13:R13"/>
    <mergeCell ref="Q14:R14"/>
    <mergeCell ref="T13:W13"/>
    <mergeCell ref="T14:W14"/>
    <mergeCell ref="Q7:R7"/>
    <mergeCell ref="Q9:R9"/>
    <mergeCell ref="S9:W9"/>
    <mergeCell ref="Q11:R11"/>
    <mergeCell ref="R25:U25"/>
    <mergeCell ref="R26:U26"/>
    <mergeCell ref="R27:U27"/>
    <mergeCell ref="R28:U28"/>
    <mergeCell ref="V25:X25"/>
    <mergeCell ref="V26:X26"/>
    <mergeCell ref="V27:X27"/>
    <mergeCell ref="V28:X28"/>
    <mergeCell ref="T4:W4"/>
    <mergeCell ref="T5:W5"/>
    <mergeCell ref="T6:W6"/>
    <mergeCell ref="T7:W7"/>
    <mergeCell ref="T11:W11"/>
    <mergeCell ref="T12:W12"/>
    <mergeCell ref="Q19:R19"/>
    <mergeCell ref="Q20:R20"/>
    <mergeCell ref="Q23:R23"/>
    <mergeCell ref="S23:W23"/>
    <mergeCell ref="T19:W19"/>
    <mergeCell ref="T20:W20"/>
    <mergeCell ref="Q21:R21"/>
    <mergeCell ref="T21:W21"/>
    <mergeCell ref="Q16:R16"/>
    <mergeCell ref="S16:W16"/>
    <mergeCell ref="R32:U32"/>
    <mergeCell ref="V32:X32"/>
    <mergeCell ref="R33:U33"/>
    <mergeCell ref="V33:X33"/>
    <mergeCell ref="R34:U34"/>
    <mergeCell ref="V34:X34"/>
    <mergeCell ref="R29:U29"/>
    <mergeCell ref="V29:X29"/>
    <mergeCell ref="R30:U30"/>
    <mergeCell ref="V30:X30"/>
    <mergeCell ref="R31:U31"/>
    <mergeCell ref="V31:X31"/>
    <mergeCell ref="R38:U38"/>
    <mergeCell ref="V38:X38"/>
    <mergeCell ref="R39:U39"/>
    <mergeCell ref="V39:X39"/>
    <mergeCell ref="R40:U40"/>
    <mergeCell ref="V40:X40"/>
    <mergeCell ref="R35:U35"/>
    <mergeCell ref="V35:X35"/>
    <mergeCell ref="R36:U36"/>
    <mergeCell ref="V36:X36"/>
    <mergeCell ref="R37:U37"/>
    <mergeCell ref="V37:X37"/>
    <mergeCell ref="Q42:R42"/>
    <mergeCell ref="Q44:R44"/>
    <mergeCell ref="S44:W44"/>
    <mergeCell ref="S46:V46"/>
    <mergeCell ref="S47:V47"/>
    <mergeCell ref="S48:V48"/>
    <mergeCell ref="S49:V49"/>
    <mergeCell ref="W46:X46"/>
    <mergeCell ref="W47:X47"/>
    <mergeCell ref="W48:X48"/>
    <mergeCell ref="W49:X49"/>
    <mergeCell ref="W45:X45"/>
    <mergeCell ref="A1:H1"/>
    <mergeCell ref="I37:J37"/>
    <mergeCell ref="I38:J38"/>
    <mergeCell ref="L38:O38"/>
    <mergeCell ref="I28:J28"/>
    <mergeCell ref="M28:O28"/>
    <mergeCell ref="I30:J30"/>
    <mergeCell ref="M30:O30"/>
    <mergeCell ref="I31:J31"/>
    <mergeCell ref="M31:O31"/>
    <mergeCell ref="I25:J25"/>
    <mergeCell ref="M25:O25"/>
    <mergeCell ref="A2:H3"/>
    <mergeCell ref="I7:J7"/>
    <mergeCell ref="K7:O7"/>
    <mergeCell ref="M20:O20"/>
    <mergeCell ref="A29:H31"/>
    <mergeCell ref="A49:B49"/>
    <mergeCell ref="C49:G49"/>
    <mergeCell ref="I2:J2"/>
    <mergeCell ref="K2:O2"/>
    <mergeCell ref="I4:J4"/>
    <mergeCell ref="K4:O4"/>
    <mergeCell ref="A39:B39"/>
    <mergeCell ref="C39:G39"/>
    <mergeCell ref="A38:B38"/>
    <mergeCell ref="C38:G38"/>
    <mergeCell ref="I48:J48"/>
    <mergeCell ref="M48:O48"/>
    <mergeCell ref="I49:J49"/>
    <mergeCell ref="M49:O49"/>
    <mergeCell ref="I44:J44"/>
    <mergeCell ref="K44:O44"/>
    <mergeCell ref="I46:J46"/>
    <mergeCell ref="M46:O46"/>
    <mergeCell ref="I47:J47"/>
    <mergeCell ref="M47:O47"/>
    <mergeCell ref="K41:O41"/>
    <mergeCell ref="I41:J41"/>
    <mergeCell ref="I42:J42"/>
    <mergeCell ref="L42:O42"/>
  </mergeCells>
  <printOptions horizontalCentered="1" verticalCentered="1"/>
  <pageMargins left="0.25" right="0.25" top="0.75" bottom="0.75" header="0.3" footer="0.3"/>
  <pageSetup paperSize="9" scale="95" orientation="portrait" r:id="rId1"/>
  <rowBreaks count="1" manualBreakCount="1">
    <brk id="51" max="23" man="1"/>
  </rowBreaks>
  <colBreaks count="3" manualBreakCount="3">
    <brk id="8" max="1048575" man="1"/>
    <brk id="16" max="1048575" man="1"/>
    <brk id="24" max="50"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D7C4400122EC349ACEA4BBC8F3BAA84" ma:contentTypeVersion="13" ma:contentTypeDescription="Create a new document." ma:contentTypeScope="" ma:versionID="ca71d3f094ac97c5d16d5f3901050f07">
  <xsd:schema xmlns:xsd="http://www.w3.org/2001/XMLSchema" xmlns:xs="http://www.w3.org/2001/XMLSchema" xmlns:p="http://schemas.microsoft.com/office/2006/metadata/properties" xmlns:ns2="13e367c9-b7f8-474d-b565-ddd846dee849" xmlns:ns3="dbc23dfd-dab4-47a2-819e-884cbf30208c" targetNamespace="http://schemas.microsoft.com/office/2006/metadata/properties" ma:root="true" ma:fieldsID="22aa149b8e854e5b63419d1b78462606" ns2:_="" ns3:_="">
    <xsd:import namespace="13e367c9-b7f8-474d-b565-ddd846dee849"/>
    <xsd:import namespace="dbc23dfd-dab4-47a2-819e-884cbf3020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e367c9-b7f8-474d-b565-ddd846dee8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0fa888-949a-464e-a270-b091e030d5a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bc23dfd-dab4-47a2-819e-884cbf30208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0044bfe-c3aa-4329-a448-64f4bf605a89}" ma:internalName="TaxCatchAll" ma:showField="CatchAllData" ma:web="dbc23dfd-dab4-47a2-819e-884cbf30208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bc23dfd-dab4-47a2-819e-884cbf30208c" xsi:nil="true"/>
    <lcf76f155ced4ddcb4097134ff3c332f xmlns="13e367c9-b7f8-474d-b565-ddd846dee84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7F6EC6-ADEC-4E35-AB1A-DF6B36BC22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e367c9-b7f8-474d-b565-ddd846dee849"/>
    <ds:schemaRef ds:uri="dbc23dfd-dab4-47a2-819e-884cbf3020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CAA38BA-DCDE-4A39-86E3-0FA814CBD440}">
  <ds:schemaRefs>
    <ds:schemaRef ds:uri="http://purl.org/dc/dcmitype/"/>
    <ds:schemaRef ds:uri="http://schemas.microsoft.com/office/2006/documentManagement/types"/>
    <ds:schemaRef ds:uri="7c8aad47-528b-43f4-b615-4953615f0d4f"/>
    <ds:schemaRef ds:uri="http://schemas.microsoft.com/office/2006/metadata/properties"/>
    <ds:schemaRef ds:uri="http://schemas.microsoft.com/office/infopath/2007/PartnerControls"/>
    <ds:schemaRef ds:uri="http://purl.org/dc/elements/1.1/"/>
    <ds:schemaRef ds:uri="http://purl.org/dc/terms/"/>
    <ds:schemaRef ds:uri="http://schemas.openxmlformats.org/package/2006/metadata/core-properties"/>
    <ds:schemaRef ds:uri="0bfdc619-4bd5-4a26-8e37-4be4446dc23a"/>
    <ds:schemaRef ds:uri="c7bc20cd-f3b5-4cb9-9099-b7d1e4c3c983"/>
    <ds:schemaRef ds:uri="http://www.w3.org/XML/1998/namespace"/>
    <ds:schemaRef ds:uri="dbc23dfd-dab4-47a2-819e-884cbf30208c"/>
    <ds:schemaRef ds:uri="13e367c9-b7f8-474d-b565-ddd846dee849"/>
  </ds:schemaRefs>
</ds:datastoreItem>
</file>

<file path=customXml/itemProps3.xml><?xml version="1.0" encoding="utf-8"?>
<ds:datastoreItem xmlns:ds="http://schemas.openxmlformats.org/officeDocument/2006/customXml" ds:itemID="{B9606A73-DF4C-41A6-91AC-706447FC81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61</vt:i4>
      </vt:variant>
    </vt:vector>
  </HeadingPairs>
  <TitlesOfParts>
    <vt:vector size="73" baseType="lpstr">
      <vt:lpstr>OJS Instructions</vt:lpstr>
      <vt:lpstr>Judging</vt:lpstr>
      <vt:lpstr>Team and Program Information</vt:lpstr>
      <vt:lpstr>Results and Rankings</vt:lpstr>
      <vt:lpstr>Innovation Project Input</vt:lpstr>
      <vt:lpstr>Robot Design Input</vt:lpstr>
      <vt:lpstr>Robot Game Scores</vt:lpstr>
      <vt:lpstr>Core Values Input</vt:lpstr>
      <vt:lpstr>Script Prep</vt:lpstr>
      <vt:lpstr>Closing Script</vt:lpstr>
      <vt:lpstr>GP Scores</vt:lpstr>
      <vt:lpstr>Area Deliberations</vt:lpstr>
      <vt:lpstr>ADVANCING</vt:lpstr>
      <vt:lpstr>AWARD_BREAKTHROUGH_1</vt:lpstr>
      <vt:lpstr>AWARD_BREAKTHROUGH_2</vt:lpstr>
      <vt:lpstr>AWARD_BREAKTHROUGH_3</vt:lpstr>
      <vt:lpstr>AWARD_BREAKTHROUGH_4</vt:lpstr>
      <vt:lpstr>AWARD_CHAMPIONS_1</vt:lpstr>
      <vt:lpstr>AWARD_CHAMPIONS_1_ADV_TO</vt:lpstr>
      <vt:lpstr>AWARD_CHAMPIONS_2</vt:lpstr>
      <vt:lpstr>AWARD_CHAMPIONS_2_ADV_TO</vt:lpstr>
      <vt:lpstr>AWARD_CHAMPIONS_3</vt:lpstr>
      <vt:lpstr>AWARD_CHAMPIONS_3_ADV_TO</vt:lpstr>
      <vt:lpstr>AWARD_CHAMPIONS_4</vt:lpstr>
      <vt:lpstr>AWARD_CHAMPIONS_4_ADV_TO</vt:lpstr>
      <vt:lpstr>AWARD_COACHMENTOR_NAME</vt:lpstr>
      <vt:lpstr>AWARD_COACHMENTOR_TEAMNUMBER</vt:lpstr>
      <vt:lpstr>AWARD_COREVALUES_1</vt:lpstr>
      <vt:lpstr>AWARD_COREVALUES_2</vt:lpstr>
      <vt:lpstr>AWARD_COREVALUES_3</vt:lpstr>
      <vt:lpstr>AWARD_COREVALUES_4</vt:lpstr>
      <vt:lpstr>AWARD_ENGINEERING_1</vt:lpstr>
      <vt:lpstr>AWARD_ENGINEERING_2</vt:lpstr>
      <vt:lpstr>AWARD_ENGINEERING_3</vt:lpstr>
      <vt:lpstr>AWARD_ENGINEERING_4</vt:lpstr>
      <vt:lpstr>AWARD_INNOVATIONPROJECT_1</vt:lpstr>
      <vt:lpstr>AWARD_INNOVATIONPROJECT_2</vt:lpstr>
      <vt:lpstr>AWARD_INNOVATIONPROJECT_3</vt:lpstr>
      <vt:lpstr>AWARD_INNOVATIONPROJECT_4</vt:lpstr>
      <vt:lpstr>AWARD_MOTIVATE_1</vt:lpstr>
      <vt:lpstr>AWARD_MOTIVATE_2</vt:lpstr>
      <vt:lpstr>AWARD_MOTIVATE_3</vt:lpstr>
      <vt:lpstr>AWARD_MOTIVATE_4</vt:lpstr>
      <vt:lpstr>AWARD_PEER_1</vt:lpstr>
      <vt:lpstr>AWARD_PEER_2</vt:lpstr>
      <vt:lpstr>AWARD_PEER_3</vt:lpstr>
      <vt:lpstr>AWARD_RISING_1</vt:lpstr>
      <vt:lpstr>AWARD_RISING_2</vt:lpstr>
      <vt:lpstr>AWARD_RISING_3</vt:lpstr>
      <vt:lpstr>AWARD_RISING_4</vt:lpstr>
      <vt:lpstr>AWARD_ROBOTDESIGN_1</vt:lpstr>
      <vt:lpstr>AWARD_ROBOTDESIGN_2</vt:lpstr>
      <vt:lpstr>AWARD_ROBOTDESIGN_3</vt:lpstr>
      <vt:lpstr>AWARD_ROBOTDESIGN_4</vt:lpstr>
      <vt:lpstr>AWARD_ROBOTPERFORMANCE_1</vt:lpstr>
      <vt:lpstr>AWARD_ROBOTPERFORMANCE_1_SCORE</vt:lpstr>
      <vt:lpstr>AWARD_ROBOTPERFORMANCE_2</vt:lpstr>
      <vt:lpstr>AWARD_ROBOTPERFORMANCE_2_SCORE</vt:lpstr>
      <vt:lpstr>AWARD_ROBOTPERFORMANCE_3</vt:lpstr>
      <vt:lpstr>AWARD_ROBOTPERFORMANCE_3_SCORE</vt:lpstr>
      <vt:lpstr>AWARD_ROBOTPERFORMANCE_4</vt:lpstr>
      <vt:lpstr>AWARD_ROBOTPERFORMANCE_4_SCORE</vt:lpstr>
      <vt:lpstr>AWARD_VOLUNTEER_NAME</vt:lpstr>
      <vt:lpstr>GPScores</vt:lpstr>
      <vt:lpstr>NumberOfLanes</vt:lpstr>
      <vt:lpstr>NumberofTeamAdvancing</vt:lpstr>
      <vt:lpstr>NumberOfTeams</vt:lpstr>
      <vt:lpstr>NumberofTeamsAdvancing</vt:lpstr>
      <vt:lpstr>'Closing Script'!Print_Area</vt:lpstr>
      <vt:lpstr>'Core Values Input'!Print_Area</vt:lpstr>
      <vt:lpstr>'Results and Rankings'!Print_Area</vt:lpstr>
      <vt:lpstr>'Script Prep'!Print_Area</vt:lpstr>
      <vt:lpstr>'Results and Rankings'!Print_Titles</vt:lpstr>
    </vt:vector>
  </TitlesOfParts>
  <Manager/>
  <Company>U.S Air Force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Gridley</dc:creator>
  <cp:keywords/>
  <dc:description/>
  <cp:lastModifiedBy>Mel Blake</cp:lastModifiedBy>
  <cp:revision/>
  <cp:lastPrinted>2024-10-10T07:21:23Z</cp:lastPrinted>
  <dcterms:created xsi:type="dcterms:W3CDTF">2017-12-04T16:10:19Z</dcterms:created>
  <dcterms:modified xsi:type="dcterms:W3CDTF">2025-09-18T05:53:17Z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0x01010008A997C5561FD94D82BEA37A4242D399</vt:lpwstr>
  </property>
  <property fmtid="{D5CDD505-2E9C-101B-9397-08002B2CF9AE}" pid="3" name="MediaServiceImageTags">
    <vt:lpwstr/>
  </property>
  <property fmtid="{D5CDD505-2E9C-101B-9397-08002B2CF9AE}" pid="4" name="MSIP_Label_51a6c3db-1667-4f49-995a-8b9973972958_Enabled">
    <vt:lpwstr>true</vt:lpwstr>
  </property>
  <property fmtid="{D5CDD505-2E9C-101B-9397-08002B2CF9AE}" pid="5" name="MSIP_Label_51a6c3db-1667-4f49-995a-8b9973972958_SetDate">
    <vt:lpwstr>2024-10-10T06:25:14Z</vt:lpwstr>
  </property>
  <property fmtid="{D5CDD505-2E9C-101B-9397-08002B2CF9AE}" pid="6" name="MSIP_Label_51a6c3db-1667-4f49-995a-8b9973972958_Method">
    <vt:lpwstr>Standard</vt:lpwstr>
  </property>
  <property fmtid="{D5CDD505-2E9C-101B-9397-08002B2CF9AE}" pid="7" name="MSIP_Label_51a6c3db-1667-4f49-995a-8b9973972958_Name">
    <vt:lpwstr>UTS-Internal</vt:lpwstr>
  </property>
  <property fmtid="{D5CDD505-2E9C-101B-9397-08002B2CF9AE}" pid="8" name="MSIP_Label_51a6c3db-1667-4f49-995a-8b9973972958_SiteId">
    <vt:lpwstr>e8911c26-cf9f-4a9c-878e-527807be8791</vt:lpwstr>
  </property>
  <property fmtid="{D5CDD505-2E9C-101B-9397-08002B2CF9AE}" pid="9" name="MSIP_Label_51a6c3db-1667-4f49-995a-8b9973972958_ActionId">
    <vt:lpwstr>4f2a792e-c9dc-4c00-8d4a-07f419c85a6f</vt:lpwstr>
  </property>
  <property fmtid="{D5CDD505-2E9C-101B-9397-08002B2CF9AE}" pid="10" name="MSIP_Label_51a6c3db-1667-4f49-995a-8b9973972958_ContentBits">
    <vt:lpwstr>0</vt:lpwstr>
  </property>
</Properties>
</file>